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80"/>
  </bookViews>
  <sheets>
    <sheet name="1-1平衡表" sheetId="68" r:id="rId1"/>
    <sheet name="1-2收入表" sheetId="69" r:id="rId2"/>
    <sheet name="1-3支出表" sheetId="80" r:id="rId3"/>
    <sheet name="1-4支出功能分类表" sheetId="81" r:id="rId4"/>
    <sheet name="1-5基本支出经济分类表" sheetId="109" r:id="rId5"/>
    <sheet name="1-6项目支出安排" sheetId="61" r:id="rId6"/>
    <sheet name="1-7重大项目建设" sheetId="62" r:id="rId7"/>
    <sheet name="1-8政府一般债务情况（1）" sheetId="100" r:id="rId8"/>
    <sheet name="1-8政府一般债务情况（2）" sheetId="101" r:id="rId9"/>
    <sheet name="1-8政府一般债务情况（3）" sheetId="102" r:id="rId10"/>
    <sheet name="1-8政府一般债务情况（4）" sheetId="103" r:id="rId11"/>
    <sheet name="1-9三公经费" sheetId="23" r:id="rId12"/>
    <sheet name="2-1平衡表" sheetId="82" r:id="rId13"/>
    <sheet name="2-2收入表" sheetId="83" r:id="rId14"/>
    <sheet name="2-3支出表" sheetId="84" r:id="rId15"/>
    <sheet name="2-4支出经济分类表" sheetId="85" r:id="rId16"/>
    <sheet name="2-5项目支出表" sheetId="86" r:id="rId17"/>
    <sheet name="2-6重大项目建设 " sheetId="99" r:id="rId18"/>
    <sheet name="2-7政府专项债务情况（1）" sheetId="110" r:id="rId19"/>
    <sheet name="2-7政府专项债务情况（2）" sheetId="111" r:id="rId20"/>
    <sheet name="2-7政府专项债务情况（3）" sheetId="112" r:id="rId21"/>
    <sheet name="2-7政府专项债务情况（4）" sheetId="113" r:id="rId22"/>
    <sheet name="2-7政府专项债务情况（5） " sheetId="114" r:id="rId23"/>
    <sheet name="3-1平衡表" sheetId="92" r:id="rId24"/>
    <sheet name="3-2收入表" sheetId="93" r:id="rId25"/>
    <sheet name="3-3上缴收益表" sheetId="94" r:id="rId26"/>
    <sheet name="3-4支出表" sheetId="95" r:id="rId27"/>
    <sheet name="4-1平衡表" sheetId="96" r:id="rId28"/>
    <sheet name="4-2收入表" sheetId="97" r:id="rId29"/>
    <sheet name="4-3支出表" sheetId="98" r:id="rId30"/>
  </sheets>
  <definedNames>
    <definedName name="_xlnm._FilterDatabase" localSheetId="3" hidden="1">'1-4支出功能分类表'!$A$3:$J$413</definedName>
    <definedName name="_xlnm._FilterDatabase" localSheetId="15" hidden="1">'2-4支出经济分类表'!$A$3:$C$24</definedName>
    <definedName name="_xlnm._FilterDatabase" localSheetId="5" hidden="1">'1-6项目支出安排'!$A$2:$B$14</definedName>
    <definedName name="_xlnm._FilterDatabase" localSheetId="6" hidden="1">'1-7重大项目建设'!#REF!</definedName>
    <definedName name="_Toc151396925" localSheetId="1">'1-2收入表'!$A$1</definedName>
    <definedName name="_Toc60611256" localSheetId="2">'1-3支出表'!$A$1</definedName>
    <definedName name="_Toc60611257" localSheetId="3">'1-4支出功能分类表'!$A$1</definedName>
    <definedName name="_Toc60611260" localSheetId="5">'1-6项目支出安排'!$A$1</definedName>
    <definedName name="_Toc60612188" localSheetId="11">'1-9三公经费'!$A$1</definedName>
    <definedName name="_Toc60612605" localSheetId="1">'1-2收入表'!#REF!</definedName>
    <definedName name="_xlnm.Print_Area" localSheetId="0">'1-1平衡表'!$A$1:$D$46</definedName>
    <definedName name="_xlnm.Print_Area" localSheetId="11">'1-9三公经费'!$A$1:$C$10</definedName>
    <definedName name="_xlnm.Print_Area" localSheetId="5">'1-6项目支出安排'!$A$1:$B$14</definedName>
    <definedName name="_xlnm.Print_Area" localSheetId="2">'1-3支出表'!$A$1:$C$28</definedName>
    <definedName name="_xlnm.Print_Area" localSheetId="3">'1-4支出功能分类表'!$A$1:$C$407</definedName>
    <definedName name="_xlnm.Print_Titles" localSheetId="0">'1-1平衡表'!$3:$4</definedName>
    <definedName name="_xlnm.Print_Titles" localSheetId="3">'1-4支出功能分类表'!$3:$3</definedName>
    <definedName name="_xlnm.Print_Titles" localSheetId="6">'1-7重大项目建设'!$3:$3</definedName>
    <definedName name="_Toc123854444" localSheetId="12">'2-1平衡表'!$A$1</definedName>
    <definedName name="_xlnm.Print_Area" localSheetId="12">'2-1平衡表'!$A$1:$D$22</definedName>
    <definedName name="_Toc60611256" localSheetId="13">'2-2收入表'!#REF!</definedName>
    <definedName name="_xlnm.Print_Area" localSheetId="13">'2-2收入表'!$A$1:$C$16</definedName>
    <definedName name="_Toc123854446" localSheetId="14">'2-3支出表'!$A$1</definedName>
    <definedName name="_xlnm.Print_Titles" localSheetId="14">'2-3支出表'!$3:$3</definedName>
    <definedName name="_Toc60611257" localSheetId="15">'2-4支出经济分类表'!$A$1</definedName>
    <definedName name="_xlnm.Print_Titles" localSheetId="15">'2-4支出经济分类表'!$3:$3</definedName>
    <definedName name="_Toc123854448" localSheetId="16">'2-5项目支出表'!$A$1</definedName>
    <definedName name="_xlnm.Print_Titles" localSheetId="16">'2-5项目支出表'!$1:$4</definedName>
    <definedName name="_a99999" localSheetId="23">#REF!</definedName>
    <definedName name="_a99999">#REF!</definedName>
    <definedName name="_Order1" hidden="1">255</definedName>
    <definedName name="_Order2" hidden="1">255</definedName>
    <definedName name="_Toc151396986" localSheetId="23">'3-1平衡表'!$A$1</definedName>
    <definedName name="Database" localSheetId="23" hidden="1">#REF!</definedName>
    <definedName name="Database" hidden="1">#REF!</definedName>
    <definedName name="_xlnm.Print_Titles" localSheetId="23">'3-1平衡表'!$3:$4</definedName>
    <definedName name="wrn.月报打印." hidden="1">{#N/A,#N/A,FALSE,"p9";#N/A,#N/A,FALSE,"p1";#N/A,#N/A,FALSE,"p2";#N/A,#N/A,FALSE,"p3";#N/A,#N/A,FALSE,"p4";#N/A,#N/A,FALSE,"p5";#N/A,#N/A,FALSE,"p6";#N/A,#N/A,FALSE,"p7";#N/A,#N/A,FALSE,"p8"}</definedName>
    <definedName name="地区名称" localSheetId="23">#REF!</definedName>
    <definedName name="地区名称">#REF!</definedName>
    <definedName name="基金" hidden="1">{#N/A,#N/A,FALSE,"p9";#N/A,#N/A,FALSE,"p1";#N/A,#N/A,FALSE,"p2";#N/A,#N/A,FALSE,"p3";#N/A,#N/A,FALSE,"p4";#N/A,#N/A,FALSE,"p5";#N/A,#N/A,FALSE,"p6";#N/A,#N/A,FALSE,"p7";#N/A,#N/A,FALSE,"p8"}</definedName>
    <definedName name="计划1" hidden="1">{#N/A,#N/A,FALSE,"p9";#N/A,#N/A,FALSE,"p1";#N/A,#N/A,FALSE,"p2";#N/A,#N/A,FALSE,"p3";#N/A,#N/A,FALSE,"p4";#N/A,#N/A,FALSE,"p5";#N/A,#N/A,FALSE,"p6";#N/A,#N/A,FALSE,"p7";#N/A,#N/A,FALSE,"p8"}</definedName>
    <definedName name="计划2" hidden="1">{#N/A,#N/A,FALSE,"p9";#N/A,#N/A,FALSE,"p1";#N/A,#N/A,FALSE,"p2";#N/A,#N/A,FALSE,"p3";#N/A,#N/A,FALSE,"p4";#N/A,#N/A,FALSE,"p5";#N/A,#N/A,FALSE,"p6";#N/A,#N/A,FALSE,"p7";#N/A,#N/A,FALSE,"p8"}</definedName>
    <definedName name="人员" localSheetId="23">#REF!</definedName>
    <definedName name="人员">#REF!</definedName>
    <definedName name="收拾收拾" localSheetId="23">#REF!</definedName>
    <definedName name="收拾收拾">#REF!</definedName>
    <definedName name="新增指标" localSheetId="23">#REF!</definedName>
    <definedName name="新增指标">#REF!</definedName>
    <definedName name="雄安" localSheetId="23">#REF!</definedName>
    <definedName name="雄安">#REF!</definedName>
    <definedName name="重名" localSheetId="23">#REF!</definedName>
    <definedName name="重名">#REF!</definedName>
    <definedName name="_Toc60612594" localSheetId="24">'3-2收入表'!$A$1</definedName>
    <definedName name="_Toc60612593" localSheetId="25">'3-3上缴收益表'!#REF!</definedName>
    <definedName name="_xlnm.Print_Titles" localSheetId="25">'3-3上缴收益表'!$3:$3</definedName>
    <definedName name="_Toc60612595" localSheetId="26">'3-4支出表'!#REF!</definedName>
    <definedName name="_a99999" localSheetId="27">#REF!</definedName>
    <definedName name="_Toc151396986" localSheetId="27">'4-1平衡表'!$A$1</definedName>
    <definedName name="Database" localSheetId="27" hidden="1">#REF!</definedName>
    <definedName name="_xlnm.Print_Titles" localSheetId="27">'4-1平衡表'!$3:$4</definedName>
    <definedName name="地区名称" localSheetId="27">#REF!</definedName>
    <definedName name="人员" localSheetId="27">#REF!</definedName>
    <definedName name="收拾收拾" localSheetId="27">#REF!</definedName>
    <definedName name="新增指标" localSheetId="27">#REF!</definedName>
    <definedName name="雄安" localSheetId="27">#REF!</definedName>
    <definedName name="重名" localSheetId="27">#REF!</definedName>
    <definedName name="_a99999" localSheetId="28">#REF!</definedName>
    <definedName name="Database" localSheetId="28" hidden="1">#REF!</definedName>
    <definedName name="_xlnm.Print_Area" localSheetId="28">'4-2收入表'!$A$1:$C$17</definedName>
    <definedName name="_xlnm.Print_Titles" localSheetId="28">'4-2收入表'!$3:$3</definedName>
    <definedName name="地区名称" localSheetId="28">#REF!</definedName>
    <definedName name="人员" localSheetId="28">#REF!</definedName>
    <definedName name="收拾收拾" localSheetId="28">#REF!</definedName>
    <definedName name="新增指标" localSheetId="28">#REF!</definedName>
    <definedName name="雄安" localSheetId="28">#REF!</definedName>
    <definedName name="重名" localSheetId="28">#REF!</definedName>
    <definedName name="_a99999" localSheetId="29">#REF!</definedName>
    <definedName name="Database" localSheetId="29" hidden="1">#REF!</definedName>
    <definedName name="_xlnm.Print_Area" localSheetId="29">'4-3支出表'!$A$1:$C$13</definedName>
    <definedName name="_xlnm.Print_Titles" localSheetId="29">'4-3支出表'!$3:$3</definedName>
    <definedName name="wrn.月报打印." localSheetId="29" hidden="1">{#N/A,#N/A,FALSE,"p9";#N/A,#N/A,FALSE,"p1";#N/A,#N/A,FALSE,"p2";#N/A,#N/A,FALSE,"p3";#N/A,#N/A,FALSE,"p4";#N/A,#N/A,FALSE,"p5";#N/A,#N/A,FALSE,"p6";#N/A,#N/A,FALSE,"p7";#N/A,#N/A,FALSE,"p8"}</definedName>
    <definedName name="地区名称" localSheetId="29">#REF!</definedName>
    <definedName name="基金" localSheetId="29" hidden="1">{#N/A,#N/A,FALSE,"p9";#N/A,#N/A,FALSE,"p1";#N/A,#N/A,FALSE,"p2";#N/A,#N/A,FALSE,"p3";#N/A,#N/A,FALSE,"p4";#N/A,#N/A,FALSE,"p5";#N/A,#N/A,FALSE,"p6";#N/A,#N/A,FALSE,"p7";#N/A,#N/A,FALSE,"p8"}</definedName>
    <definedName name="计划1" localSheetId="29" hidden="1">{#N/A,#N/A,FALSE,"p9";#N/A,#N/A,FALSE,"p1";#N/A,#N/A,FALSE,"p2";#N/A,#N/A,FALSE,"p3";#N/A,#N/A,FALSE,"p4";#N/A,#N/A,FALSE,"p5";#N/A,#N/A,FALSE,"p6";#N/A,#N/A,FALSE,"p7";#N/A,#N/A,FALSE,"p8"}</definedName>
    <definedName name="计划2" localSheetId="29" hidden="1">{#N/A,#N/A,FALSE,"p9";#N/A,#N/A,FALSE,"p1";#N/A,#N/A,FALSE,"p2";#N/A,#N/A,FALSE,"p3";#N/A,#N/A,FALSE,"p4";#N/A,#N/A,FALSE,"p5";#N/A,#N/A,FALSE,"p6";#N/A,#N/A,FALSE,"p7";#N/A,#N/A,FALSE,"p8"}</definedName>
    <definedName name="人员" localSheetId="29">#REF!</definedName>
    <definedName name="收拾收拾" localSheetId="29">#REF!</definedName>
    <definedName name="新增指标" localSheetId="29">#REF!</definedName>
    <definedName name="雄安" localSheetId="29">#REF!</definedName>
    <definedName name="重名" localSheetId="29">#REF!</definedName>
    <definedName name="_xlnm._FilterDatabase" localSheetId="17" hidden="1">'2-6重大项目建设 '!#REF!</definedName>
    <definedName name="_xlnm.Print_Titles" localSheetId="17">'2-6重大项目建设 '!$3:$3</definedName>
    <definedName name="_a99999" localSheetId="7">#REF!</definedName>
    <definedName name="_Toc60612187" localSheetId="7">'1-8政府一般债务情况（1）'!$A$1</definedName>
    <definedName name="Database" localSheetId="7" hidden="1">#REF!</definedName>
    <definedName name="_xlnm.Print_Area" localSheetId="7">'1-8政府一般债务情况（1）'!$A$1:$B$14</definedName>
    <definedName name="地区名称" localSheetId="7">#REF!</definedName>
    <definedName name="人员" localSheetId="7">#REF!</definedName>
    <definedName name="收拾收拾" localSheetId="7">#REF!</definedName>
    <definedName name="新增指标" localSheetId="7">#REF!</definedName>
    <definedName name="雄安" localSheetId="7">#REF!</definedName>
    <definedName name="重名" localSheetId="7">#REF!</definedName>
    <definedName name="_a99999" localSheetId="8">#REF!</definedName>
    <definedName name="Database" localSheetId="8" hidden="1">#REF!</definedName>
    <definedName name="_xlnm.Print_Area" localSheetId="8">'1-8政府一般债务情况（2）'!$A$1:$E$13</definedName>
    <definedName name="地区名称" localSheetId="8">#REF!</definedName>
    <definedName name="人员" localSheetId="8">#REF!</definedName>
    <definedName name="收拾收拾" localSheetId="8">#REF!</definedName>
    <definedName name="新增指标" localSheetId="8">#REF!</definedName>
    <definedName name="雄安" localSheetId="8">#REF!</definedName>
    <definedName name="重名" localSheetId="8">#REF!</definedName>
    <definedName name="_a99999" localSheetId="9">#REF!</definedName>
    <definedName name="Database" localSheetId="9" hidden="1">#REF!</definedName>
    <definedName name="_xlnm.Print_Area" localSheetId="9">'1-8政府一般债务情况（3）'!$A$1:$C$6</definedName>
    <definedName name="地区名称" localSheetId="9">#REF!</definedName>
    <definedName name="人员" localSheetId="9">#REF!</definedName>
    <definedName name="收拾收拾" localSheetId="9">#REF!</definedName>
    <definedName name="新增指标" localSheetId="9">#REF!</definedName>
    <definedName name="雄安" localSheetId="9">#REF!</definedName>
    <definedName name="重名" localSheetId="9">#REF!</definedName>
    <definedName name="_a99999" localSheetId="10">#REF!</definedName>
    <definedName name="Database" localSheetId="10" hidden="1">#REF!</definedName>
    <definedName name="_xlnm.Print_Area" localSheetId="10">'1-8政府一般债务情况（4）'!$A$1:$B$6</definedName>
    <definedName name="地区名称" localSheetId="10">#REF!</definedName>
    <definedName name="人员" localSheetId="10">#REF!</definedName>
    <definedName name="收拾收拾" localSheetId="10">#REF!</definedName>
    <definedName name="新增指标" localSheetId="10">#REF!</definedName>
    <definedName name="雄安" localSheetId="10">#REF!</definedName>
    <definedName name="重名" localSheetId="10">#REF!</definedName>
    <definedName name="_xlnm.Print_Area" localSheetId="14">'2-3支出表'!$A$1:$D$61</definedName>
    <definedName name="_xlnm._FilterDatabase" localSheetId="4" hidden="1">'1-5基本支出经济分类表'!$A$4:$D$46</definedName>
    <definedName name="_xlnm.Print_Titles" localSheetId="4">'1-5基本支出经济分类表'!$3:$3</definedName>
    <definedName name="_a99999" localSheetId="18">#REF!</definedName>
    <definedName name="_Toc60612187" localSheetId="18">'2-7政府专项债务情况（1）'!$A$1</definedName>
    <definedName name="Database" localSheetId="18" hidden="1">#REF!</definedName>
    <definedName name="地区名称" localSheetId="18">#REF!</definedName>
    <definedName name="人员" localSheetId="18">#REF!</definedName>
    <definedName name="收拾收拾" localSheetId="18">#REF!</definedName>
    <definedName name="新增指标" localSheetId="18">#REF!</definedName>
    <definedName name="雄安" localSheetId="18">#REF!</definedName>
    <definedName name="重名" localSheetId="18">#REF!</definedName>
    <definedName name="_a99999" localSheetId="19">#REF!</definedName>
    <definedName name="Database" localSheetId="19" hidden="1">#REF!</definedName>
    <definedName name="_xlnm.Print_Area" localSheetId="19">'2-7政府专项债务情况（2）'!$A$1:$E$13</definedName>
    <definedName name="地区名称" localSheetId="19">#REF!</definedName>
    <definedName name="人员" localSheetId="19">#REF!</definedName>
    <definedName name="收拾收拾" localSheetId="19">#REF!</definedName>
    <definedName name="新增指标" localSheetId="19">#REF!</definedName>
    <definedName name="雄安" localSheetId="19">#REF!</definedName>
    <definedName name="重名" localSheetId="19">#REF!</definedName>
    <definedName name="_a99999" localSheetId="20">#REF!</definedName>
    <definedName name="Database" localSheetId="20" hidden="1">#REF!</definedName>
    <definedName name="_xlnm.Print_Area" localSheetId="20">'2-7政府专项债务情况（3）'!$A$1:$I$37</definedName>
    <definedName name="_xlnm.Print_Titles" localSheetId="20">'2-7政府专项债务情况（3）'!$1:$2</definedName>
    <definedName name="地区名称" localSheetId="20">#REF!</definedName>
    <definedName name="人员" localSheetId="20">#REF!</definedName>
    <definedName name="收拾收拾" localSheetId="20">#REF!</definedName>
    <definedName name="新增指标" localSheetId="20">#REF!</definedName>
    <definedName name="雄安" localSheetId="20">#REF!</definedName>
    <definedName name="重名" localSheetId="20">#REF!</definedName>
    <definedName name="_a99999" localSheetId="21">#REF!</definedName>
    <definedName name="Database" localSheetId="21" hidden="1">#REF!</definedName>
    <definedName name="_xlnm.Print_Area" localSheetId="21">'2-7政府专项债务情况（4）'!$A$1:$C$6</definedName>
    <definedName name="地区名称" localSheetId="21">#REF!</definedName>
    <definedName name="人员" localSheetId="21">#REF!</definedName>
    <definedName name="收拾收拾" localSheetId="21">#REF!</definedName>
    <definedName name="新增指标" localSheetId="21">#REF!</definedName>
    <definedName name="雄安" localSheetId="21">#REF!</definedName>
    <definedName name="重名" localSheetId="21">#REF!</definedName>
    <definedName name="_a99999" localSheetId="22">#REF!</definedName>
    <definedName name="Database" localSheetId="22" hidden="1">#REF!</definedName>
    <definedName name="_xlnm.Print_Area" localSheetId="22">'2-7政府专项债务情况（5） '!$A$1:$B$6</definedName>
    <definedName name="地区名称" localSheetId="22">#REF!</definedName>
    <definedName name="人员" localSheetId="22">#REF!</definedName>
    <definedName name="收拾收拾" localSheetId="22">#REF!</definedName>
    <definedName name="新增指标" localSheetId="22">#REF!</definedName>
    <definedName name="雄安" localSheetId="22">#REF!</definedName>
    <definedName name="重名" localSheetId="22">#REF!</definedName>
    <definedName name="_xlnm.Print_Area" localSheetId="16">'2-5项目支出表'!$A$1:$C$7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<sst xmlns="http://schemas.openxmlformats.org/spreadsheetml/2006/main" count="1096" uniqueCount="741">
  <si>
    <r>
      <rPr>
        <sz val="18"/>
        <rFont val="Times New Roman"/>
        <charset val="134"/>
      </rPr>
      <t xml:space="preserve">§1   </t>
    </r>
    <r>
      <rPr>
        <sz val="18"/>
        <rFont val="方正小标宋_GBK"/>
        <charset val="134"/>
      </rPr>
      <t>一般公共预算收支平衡表</t>
    </r>
  </si>
  <si>
    <t>单位：万元</t>
  </si>
  <si>
    <t>一般公共预算收入</t>
  </si>
  <si>
    <t>一般公共预算支出</t>
  </si>
  <si>
    <t>项      目</t>
  </si>
  <si>
    <t>预算安排</t>
  </si>
  <si>
    <t>一、本级收入小计</t>
  </si>
  <si>
    <t>一、本级支出小计</t>
  </si>
  <si>
    <t>二、上级补助收入</t>
  </si>
  <si>
    <t>二、上解上级支出</t>
  </si>
  <si>
    <t xml:space="preserve"> （一）返还性收入</t>
  </si>
  <si>
    <t>1.原体制上解</t>
  </si>
  <si>
    <t>1.增值税基数返还</t>
  </si>
  <si>
    <t>2.专项上解</t>
  </si>
  <si>
    <t>2.消费税基数返还</t>
  </si>
  <si>
    <t>3.出口退税超基数上解</t>
  </si>
  <si>
    <t>3.所得税基数返还</t>
  </si>
  <si>
    <t>4.成品油价格和税费改革税收返还</t>
  </si>
  <si>
    <t>5.增值税“五五分享”税收返还</t>
  </si>
  <si>
    <t xml:space="preserve"> （二）一般性转移支付收入</t>
  </si>
  <si>
    <t>1.均衡性转移支付</t>
  </si>
  <si>
    <t>2.县级基本财力保障机制奖补资金</t>
  </si>
  <si>
    <t>3.结算补助</t>
  </si>
  <si>
    <t>4.资源枯竭城市转移支付</t>
  </si>
  <si>
    <t>5.产粮（油）大县奖励资金</t>
  </si>
  <si>
    <t>6.重点生态功能区转移支付</t>
  </si>
  <si>
    <t>7.固定数额补助</t>
  </si>
  <si>
    <t>8.革命老区转移支付</t>
  </si>
  <si>
    <t>9.民族地区转移支付</t>
  </si>
  <si>
    <t>10.边疆地区转移支付</t>
  </si>
  <si>
    <t>11.巩固脱贫攻坚成果衔接乡村振兴转移支付</t>
  </si>
  <si>
    <t>12.其他一般性转移支付</t>
  </si>
  <si>
    <t>13.共同财政事权转移支付</t>
  </si>
  <si>
    <t>（1）一般公共服务共同财政事权转移支付</t>
  </si>
  <si>
    <t>（2）公共安全共同财政事权转移支付</t>
  </si>
  <si>
    <t>（3）教育共同财政事权转移支付</t>
  </si>
  <si>
    <t>（4）科学技术共同财政事权转移支付</t>
  </si>
  <si>
    <t>（5）文化旅游体育与传媒共同财政事权转移支付</t>
  </si>
  <si>
    <t>（6）社会保障和就业共同财政事权转移支付</t>
  </si>
  <si>
    <t>（7）医疗卫生共同财政事权转移支付收入</t>
  </si>
  <si>
    <t>（8）节能环保共同财政事权转移支付</t>
  </si>
  <si>
    <t>（9）农林水共同财政事权转移支付</t>
  </si>
  <si>
    <t>（10）交通运输共同财政事权转移支付</t>
  </si>
  <si>
    <t>（11）自然资源海洋气象等共同财政事权转移支付</t>
  </si>
  <si>
    <t>（12）住房保障共同财政事权转移支付</t>
  </si>
  <si>
    <t>（13）粮油物资储备共同财政事权转移支付</t>
  </si>
  <si>
    <t>（14）灾害防治及应急管理共同财政事权转移支付</t>
  </si>
  <si>
    <t xml:space="preserve"> （三）专项转移支付收入</t>
  </si>
  <si>
    <t>三、债务收入</t>
  </si>
  <si>
    <t>三、债务还本支出</t>
  </si>
  <si>
    <t>四、调入资金</t>
  </si>
  <si>
    <t xml:space="preserve"> （一）调入预算稳定调节基金</t>
  </si>
  <si>
    <t xml:space="preserve"> （二）调入国有资本经营收入</t>
  </si>
  <si>
    <t>一般公共预算总收入</t>
  </si>
  <si>
    <t>一般公共预算总支出</t>
  </si>
  <si>
    <r>
      <rPr>
        <sz val="18"/>
        <color theme="1"/>
        <rFont val="Times New Roman"/>
        <charset val="134"/>
      </rPr>
      <t xml:space="preserve">§2  </t>
    </r>
    <r>
      <rPr>
        <sz val="18"/>
        <color theme="1"/>
        <rFont val="方正小标宋_GBK"/>
        <charset val="134"/>
      </rPr>
      <t>本级一般公共收入预算</t>
    </r>
  </si>
  <si>
    <t>项        目</t>
  </si>
  <si>
    <t>预算数</t>
  </si>
  <si>
    <t>比上年
增长(%)</t>
  </si>
  <si>
    <t>一、税收收入</t>
  </si>
  <si>
    <t>1.增值税</t>
  </si>
  <si>
    <t>2.企业所得税</t>
  </si>
  <si>
    <t>3.个人所得税</t>
  </si>
  <si>
    <t>4.资源税</t>
  </si>
  <si>
    <t>5.城市维护建设税</t>
  </si>
  <si>
    <t>6.房产税</t>
  </si>
  <si>
    <t>7.印花税</t>
  </si>
  <si>
    <t>8.城镇土地使用税</t>
  </si>
  <si>
    <t>9.土地增值税</t>
  </si>
  <si>
    <t>10.车船税</t>
  </si>
  <si>
    <t>11.耕地占用税</t>
  </si>
  <si>
    <t>12.契税</t>
  </si>
  <si>
    <t>13.环保税</t>
  </si>
  <si>
    <t>二、非税收入</t>
  </si>
  <si>
    <t>1.专项收入</t>
  </si>
  <si>
    <t>2.行政事业性收费收入</t>
  </si>
  <si>
    <t>3.罚没收入</t>
  </si>
  <si>
    <t>4. 国有资本经营收入</t>
  </si>
  <si>
    <t>5.国有资源（资产）有偿使用收入</t>
  </si>
  <si>
    <t>6.政府住房基金收入</t>
  </si>
  <si>
    <t>7.其他收入</t>
  </si>
  <si>
    <t>合      计</t>
  </si>
  <si>
    <t>注:结合我市实际情况编制。</t>
  </si>
  <si>
    <r>
      <rPr>
        <sz val="18"/>
        <color theme="1"/>
        <rFont val="Times New Roman"/>
        <charset val="134"/>
      </rPr>
      <t xml:space="preserve">§3  </t>
    </r>
    <r>
      <rPr>
        <sz val="18"/>
        <color theme="1"/>
        <rFont val="方正小标宋_GBK"/>
        <charset val="134"/>
      </rPr>
      <t>本级一般公共支出预算</t>
    </r>
  </si>
  <si>
    <t>科目编码及名称</t>
  </si>
  <si>
    <t>比上年
（可比）
增长(%)</t>
  </si>
  <si>
    <r>
      <rPr>
        <sz val="12"/>
        <color theme="1"/>
        <rFont val="Times New Roman"/>
        <charset val="134"/>
      </rPr>
      <t xml:space="preserve">201 </t>
    </r>
    <r>
      <rPr>
        <sz val="12"/>
        <color theme="1"/>
        <rFont val="方正仿宋_GBK"/>
        <charset val="134"/>
      </rPr>
      <t>一般公共服务支出</t>
    </r>
  </si>
  <si>
    <r>
      <rPr>
        <sz val="12"/>
        <color theme="1"/>
        <rFont val="Times New Roman"/>
        <charset val="134"/>
      </rPr>
      <t xml:space="preserve">203 </t>
    </r>
    <r>
      <rPr>
        <sz val="12"/>
        <color theme="1"/>
        <rFont val="方正仿宋_GBK"/>
        <charset val="134"/>
      </rPr>
      <t>国防支出</t>
    </r>
  </si>
  <si>
    <r>
      <rPr>
        <sz val="12"/>
        <color theme="1"/>
        <rFont val="Times New Roman"/>
        <charset val="134"/>
      </rPr>
      <t xml:space="preserve">204 </t>
    </r>
    <r>
      <rPr>
        <sz val="12"/>
        <color theme="1"/>
        <rFont val="方正仿宋_GBK"/>
        <charset val="134"/>
      </rPr>
      <t>公共安全支出</t>
    </r>
  </si>
  <si>
    <r>
      <rPr>
        <sz val="12"/>
        <color theme="1"/>
        <rFont val="Times New Roman"/>
        <charset val="134"/>
      </rPr>
      <t xml:space="preserve">205 </t>
    </r>
    <r>
      <rPr>
        <sz val="12"/>
        <color theme="1"/>
        <rFont val="方正仿宋_GBK"/>
        <charset val="134"/>
      </rPr>
      <t>教育支出</t>
    </r>
  </si>
  <si>
    <r>
      <rPr>
        <sz val="12"/>
        <color theme="1"/>
        <rFont val="Times New Roman"/>
        <charset val="134"/>
      </rPr>
      <t xml:space="preserve">206 </t>
    </r>
    <r>
      <rPr>
        <sz val="12"/>
        <color theme="1"/>
        <rFont val="方正仿宋_GBK"/>
        <charset val="134"/>
      </rPr>
      <t>科学技术支出</t>
    </r>
  </si>
  <si>
    <r>
      <rPr>
        <sz val="12"/>
        <color theme="1"/>
        <rFont val="Times New Roman"/>
        <charset val="134"/>
      </rPr>
      <t xml:space="preserve">207 </t>
    </r>
    <r>
      <rPr>
        <sz val="12"/>
        <color theme="1"/>
        <rFont val="方正仿宋_GBK"/>
        <charset val="134"/>
      </rPr>
      <t>文化旅游体育与传媒支出</t>
    </r>
  </si>
  <si>
    <r>
      <rPr>
        <sz val="12"/>
        <color theme="1"/>
        <rFont val="Times New Roman"/>
        <charset val="134"/>
      </rPr>
      <t xml:space="preserve">208 </t>
    </r>
    <r>
      <rPr>
        <sz val="12"/>
        <color theme="1"/>
        <rFont val="方正仿宋_GBK"/>
        <charset val="134"/>
      </rPr>
      <t>社会保障和就业支出</t>
    </r>
  </si>
  <si>
    <r>
      <rPr>
        <sz val="12"/>
        <color theme="1"/>
        <rFont val="Times New Roman"/>
        <charset val="134"/>
      </rPr>
      <t xml:space="preserve">210 </t>
    </r>
    <r>
      <rPr>
        <sz val="12"/>
        <color theme="1"/>
        <rFont val="方正仿宋_GBK"/>
        <charset val="134"/>
      </rPr>
      <t>卫生健康支出</t>
    </r>
  </si>
  <si>
    <r>
      <rPr>
        <sz val="12"/>
        <color theme="1"/>
        <rFont val="Times New Roman"/>
        <charset val="134"/>
      </rPr>
      <t xml:space="preserve">211 </t>
    </r>
    <r>
      <rPr>
        <sz val="12"/>
        <color theme="1"/>
        <rFont val="方正仿宋_GBK"/>
        <charset val="134"/>
      </rPr>
      <t>节能环保支出</t>
    </r>
  </si>
  <si>
    <r>
      <rPr>
        <sz val="12"/>
        <color theme="1"/>
        <rFont val="Times New Roman"/>
        <charset val="134"/>
      </rPr>
      <t xml:space="preserve">212 </t>
    </r>
    <r>
      <rPr>
        <sz val="12"/>
        <color theme="1"/>
        <rFont val="方正仿宋_GBK"/>
        <charset val="134"/>
      </rPr>
      <t>城乡社区支出</t>
    </r>
  </si>
  <si>
    <r>
      <rPr>
        <sz val="12"/>
        <color theme="1"/>
        <rFont val="Times New Roman"/>
        <charset val="134"/>
      </rPr>
      <t xml:space="preserve">213 </t>
    </r>
    <r>
      <rPr>
        <sz val="12"/>
        <color theme="1"/>
        <rFont val="方正仿宋_GBK"/>
        <charset val="134"/>
      </rPr>
      <t>农林水支出</t>
    </r>
  </si>
  <si>
    <r>
      <rPr>
        <sz val="12"/>
        <color theme="1"/>
        <rFont val="Times New Roman"/>
        <charset val="134"/>
      </rPr>
      <t xml:space="preserve">214 </t>
    </r>
    <r>
      <rPr>
        <sz val="12"/>
        <color theme="1"/>
        <rFont val="方正仿宋_GBK"/>
        <charset val="134"/>
      </rPr>
      <t>交通运输支出</t>
    </r>
  </si>
  <si>
    <r>
      <rPr>
        <sz val="12"/>
        <color theme="1"/>
        <rFont val="Times New Roman"/>
        <charset val="134"/>
      </rPr>
      <t xml:space="preserve">215 </t>
    </r>
    <r>
      <rPr>
        <sz val="12"/>
        <color theme="1"/>
        <rFont val="方正仿宋_GBK"/>
        <charset val="134"/>
      </rPr>
      <t>资源勘探工业信息等支出</t>
    </r>
  </si>
  <si>
    <r>
      <rPr>
        <sz val="12"/>
        <color theme="1"/>
        <rFont val="Times New Roman"/>
        <charset val="134"/>
      </rPr>
      <t xml:space="preserve">216 </t>
    </r>
    <r>
      <rPr>
        <sz val="12"/>
        <color theme="1"/>
        <rFont val="方正仿宋_GBK"/>
        <charset val="134"/>
      </rPr>
      <t>商业服务业等支出</t>
    </r>
  </si>
  <si>
    <r>
      <rPr>
        <sz val="12"/>
        <color theme="1"/>
        <rFont val="Times New Roman"/>
        <charset val="134"/>
      </rPr>
      <t xml:space="preserve">217 </t>
    </r>
    <r>
      <rPr>
        <sz val="12"/>
        <color theme="1"/>
        <rFont val="方正仿宋_GBK"/>
        <charset val="134"/>
      </rPr>
      <t>金融支出</t>
    </r>
  </si>
  <si>
    <r>
      <rPr>
        <sz val="12"/>
        <color theme="1"/>
        <rFont val="Times New Roman"/>
        <charset val="134"/>
      </rPr>
      <t xml:space="preserve">220 </t>
    </r>
    <r>
      <rPr>
        <sz val="12"/>
        <color theme="1"/>
        <rFont val="方正仿宋_GBK"/>
        <charset val="134"/>
      </rPr>
      <t>自然资源海洋气象等支出</t>
    </r>
  </si>
  <si>
    <r>
      <rPr>
        <sz val="12"/>
        <color theme="1"/>
        <rFont val="Times New Roman"/>
        <charset val="134"/>
      </rPr>
      <t xml:space="preserve">221 </t>
    </r>
    <r>
      <rPr>
        <sz val="12"/>
        <color theme="1"/>
        <rFont val="方正仿宋_GBK"/>
        <charset val="134"/>
      </rPr>
      <t>住房保障支出</t>
    </r>
  </si>
  <si>
    <r>
      <rPr>
        <sz val="12"/>
        <color theme="1"/>
        <rFont val="Times New Roman"/>
        <charset val="134"/>
      </rPr>
      <t xml:space="preserve">222 </t>
    </r>
    <r>
      <rPr>
        <sz val="12"/>
        <color theme="1"/>
        <rFont val="方正仿宋_GBK"/>
        <charset val="134"/>
      </rPr>
      <t>粮油物资储备支出</t>
    </r>
  </si>
  <si>
    <r>
      <rPr>
        <sz val="12"/>
        <color theme="1"/>
        <rFont val="Times New Roman"/>
        <charset val="134"/>
      </rPr>
      <t xml:space="preserve">224 </t>
    </r>
    <r>
      <rPr>
        <sz val="12"/>
        <color theme="1"/>
        <rFont val="方正仿宋_GBK"/>
        <charset val="134"/>
      </rPr>
      <t>灾害防治及应急管理支出</t>
    </r>
  </si>
  <si>
    <r>
      <rPr>
        <sz val="12"/>
        <color theme="1"/>
        <rFont val="Times New Roman"/>
        <charset val="134"/>
      </rPr>
      <t xml:space="preserve">227 </t>
    </r>
    <r>
      <rPr>
        <sz val="12"/>
        <color theme="1"/>
        <rFont val="方正仿宋_GBK"/>
        <charset val="134"/>
      </rPr>
      <t>预备费</t>
    </r>
  </si>
  <si>
    <r>
      <rPr>
        <sz val="12"/>
        <color theme="1"/>
        <rFont val="Times New Roman"/>
        <charset val="134"/>
      </rPr>
      <t>229</t>
    </r>
    <r>
      <rPr>
        <sz val="12"/>
        <color theme="1"/>
        <rFont val="方正仿宋_GBK"/>
        <charset val="134"/>
      </rPr>
      <t>其他支出</t>
    </r>
  </si>
  <si>
    <r>
      <rPr>
        <sz val="12"/>
        <color theme="1"/>
        <rFont val="Times New Roman"/>
        <charset val="134"/>
      </rPr>
      <t xml:space="preserve">232 </t>
    </r>
    <r>
      <rPr>
        <sz val="12"/>
        <color theme="1"/>
        <rFont val="方正仿宋_GBK"/>
        <charset val="134"/>
      </rPr>
      <t>债务付息支出</t>
    </r>
  </si>
  <si>
    <r>
      <rPr>
        <sz val="12"/>
        <color theme="1"/>
        <rFont val="Times New Roman"/>
        <charset val="134"/>
      </rPr>
      <t xml:space="preserve">233 </t>
    </r>
    <r>
      <rPr>
        <sz val="12"/>
        <color theme="1"/>
        <rFont val="方正仿宋_GBK"/>
        <charset val="134"/>
      </rPr>
      <t>债务发行费用支出</t>
    </r>
  </si>
  <si>
    <t>注：一般公共预算总支出444326万元，其中：本级支出432018万元，还本支出6087万元，上解支出6221万元。</t>
  </si>
  <si>
    <t>§4  本级一般公共预算支出功能分类表</t>
  </si>
  <si>
    <t>科目编码</t>
  </si>
  <si>
    <t>科目名称</t>
  </si>
  <si>
    <t>一般公共服务支出</t>
  </si>
  <si>
    <t>人大事务</t>
  </si>
  <si>
    <t>行政运行</t>
  </si>
  <si>
    <t>一般行政管理事务</t>
  </si>
  <si>
    <t>人大会议</t>
  </si>
  <si>
    <t>人大监督</t>
  </si>
  <si>
    <t>人大代表履职能力提升</t>
  </si>
  <si>
    <t>代表工作</t>
  </si>
  <si>
    <t>人大信访工作</t>
  </si>
  <si>
    <t>事业运行</t>
  </si>
  <si>
    <t>政协事务</t>
  </si>
  <si>
    <t>政协会议</t>
  </si>
  <si>
    <t>参政议政</t>
  </si>
  <si>
    <t>政府办公厅（室）及相关机构事务</t>
  </si>
  <si>
    <t>政务公开审批</t>
  </si>
  <si>
    <t>发展与改革事务</t>
  </si>
  <si>
    <t>物价管理</t>
  </si>
  <si>
    <t>其他发展与改革事务支出</t>
  </si>
  <si>
    <t>统计信息事务</t>
  </si>
  <si>
    <t>专项统计业务</t>
  </si>
  <si>
    <t>专项普查活动</t>
  </si>
  <si>
    <t>统计抽样调查</t>
  </si>
  <si>
    <t>财政事务</t>
  </si>
  <si>
    <t>税收事务</t>
  </si>
  <si>
    <t>审计事务</t>
  </si>
  <si>
    <t>审计业务</t>
  </si>
  <si>
    <t>纪检监察事务</t>
  </si>
  <si>
    <t>其他纪检监察事务支出</t>
  </si>
  <si>
    <t>商贸事务</t>
  </si>
  <si>
    <t>招商引资</t>
  </si>
  <si>
    <t>民族事务</t>
  </si>
  <si>
    <t>民族工作专项</t>
  </si>
  <si>
    <t>档案事务</t>
  </si>
  <si>
    <t>档案馆</t>
  </si>
  <si>
    <t>其他档案事务支出</t>
  </si>
  <si>
    <t>民主党派及工商联事务</t>
  </si>
  <si>
    <t>群众团体事务</t>
  </si>
  <si>
    <t>其他群众团体事务支出</t>
  </si>
  <si>
    <t>党委办公厅（室）及相关机构事务</t>
  </si>
  <si>
    <t>组织事务</t>
  </si>
  <si>
    <t>其他组织事务支出</t>
  </si>
  <si>
    <t>宣传事务</t>
  </si>
  <si>
    <t>统战事务</t>
  </si>
  <si>
    <t>其他共产党事务支出</t>
  </si>
  <si>
    <t>网信事务</t>
  </si>
  <si>
    <t>市场监督管理事务</t>
  </si>
  <si>
    <t>经营主体管理</t>
  </si>
  <si>
    <t>其他市场监督管理事务</t>
  </si>
  <si>
    <t>社会工作事务</t>
  </si>
  <si>
    <t>专项业务</t>
  </si>
  <si>
    <t>信访事务</t>
  </si>
  <si>
    <t>信访业务</t>
  </si>
  <si>
    <t>国防支出</t>
  </si>
  <si>
    <t>国防动员</t>
  </si>
  <si>
    <t>人民防空</t>
  </si>
  <si>
    <t>公共安全支出</t>
  </si>
  <si>
    <t>武装警察部队</t>
  </si>
  <si>
    <t>其他武装警察部队支出</t>
  </si>
  <si>
    <t>公安</t>
  </si>
  <si>
    <t>执法办案</t>
  </si>
  <si>
    <t>其他公安支出</t>
  </si>
  <si>
    <t>检察</t>
  </si>
  <si>
    <t>法院</t>
  </si>
  <si>
    <t>司法</t>
  </si>
  <si>
    <t>社区矫正</t>
  </si>
  <si>
    <t>其他司法支出</t>
  </si>
  <si>
    <t>其他公共安全支出</t>
  </si>
  <si>
    <t>国家司法救助支出</t>
  </si>
  <si>
    <t>教育支出</t>
  </si>
  <si>
    <t>教育管理事务</t>
  </si>
  <si>
    <t>其他教育管理事务支出</t>
  </si>
  <si>
    <t>普通教育</t>
  </si>
  <si>
    <t>学前教育</t>
  </si>
  <si>
    <t>小学教育</t>
  </si>
  <si>
    <t>初中教育</t>
  </si>
  <si>
    <t>高中教育</t>
  </si>
  <si>
    <t>高等教育</t>
  </si>
  <si>
    <t>其他普通教育支出</t>
  </si>
  <si>
    <t>职业教育</t>
  </si>
  <si>
    <t>中等职业教育</t>
  </si>
  <si>
    <t>技校教育</t>
  </si>
  <si>
    <t>其他职业教育支出</t>
  </si>
  <si>
    <t>成人教育</t>
  </si>
  <si>
    <t>其他成人教育支出</t>
  </si>
  <si>
    <t>广播电视教育</t>
  </si>
  <si>
    <t>广播电视学校</t>
  </si>
  <si>
    <t>特殊教育</t>
  </si>
  <si>
    <t>特殊学校教育</t>
  </si>
  <si>
    <t>进修及培训</t>
  </si>
  <si>
    <t>教师进修</t>
  </si>
  <si>
    <t>干部教育</t>
  </si>
  <si>
    <t>培训支出</t>
  </si>
  <si>
    <t>科学技术支出</t>
  </si>
  <si>
    <t>科学技术管理事务</t>
  </si>
  <si>
    <t>技术研究与开发</t>
  </si>
  <si>
    <t>科技成果转化与扩散</t>
  </si>
  <si>
    <t>其他技术研究与开发支出</t>
  </si>
  <si>
    <t>科学技术普及</t>
  </si>
  <si>
    <t>机构运行</t>
  </si>
  <si>
    <t>科普活动</t>
  </si>
  <si>
    <t>青少年科技活动</t>
  </si>
  <si>
    <t>其他科学技术支出</t>
  </si>
  <si>
    <t>文化旅游体育与传媒支出</t>
  </si>
  <si>
    <t>文化和旅游</t>
  </si>
  <si>
    <t>文化和旅游管理事务</t>
  </si>
  <si>
    <t>其他文化和旅游支出</t>
  </si>
  <si>
    <t>文物</t>
  </si>
  <si>
    <t>其他文物支出</t>
  </si>
  <si>
    <t>新闻出版电影</t>
  </si>
  <si>
    <t>广播电视</t>
  </si>
  <si>
    <t>广播电视事务</t>
  </si>
  <si>
    <t>其他文化旅游体育与传媒支出</t>
  </si>
  <si>
    <t>社会保障和就业支出</t>
  </si>
  <si>
    <t>人力资源和社会保障管理事务</t>
  </si>
  <si>
    <t>社会保险经办机构</t>
  </si>
  <si>
    <t>公共就业服务和职业技能鉴定机构</t>
  </si>
  <si>
    <t>其他人力资源和社会保障管理事务支出</t>
  </si>
  <si>
    <t>民政管理事务</t>
  </si>
  <si>
    <t>其他民政管理事务支出</t>
  </si>
  <si>
    <t>行政事业单位养老支出</t>
  </si>
  <si>
    <t>机关事业单位基本养老保险缴费支出</t>
  </si>
  <si>
    <t>机关事业单位职业年金缴费支出</t>
  </si>
  <si>
    <t>对机关事业单位基本养老保险基金的补助</t>
  </si>
  <si>
    <t>就业补助</t>
  </si>
  <si>
    <t>其他就业补助支出</t>
  </si>
  <si>
    <t>抚恤</t>
  </si>
  <si>
    <t>死亡抚恤</t>
  </si>
  <si>
    <t>伤残抚恤</t>
  </si>
  <si>
    <t>在乡复员、退伍军人生活补助</t>
  </si>
  <si>
    <t>义务兵优待</t>
  </si>
  <si>
    <t>农村籍退役士兵老年生活补助</t>
  </si>
  <si>
    <t>光荣院</t>
  </si>
  <si>
    <t>褒扬纪念</t>
  </si>
  <si>
    <t>其他优抚支出</t>
  </si>
  <si>
    <t>退役安置</t>
  </si>
  <si>
    <t>退役士兵安置</t>
  </si>
  <si>
    <t>军队移交政府的离退休人员安置</t>
  </si>
  <si>
    <t>军队移交政府离退休干部管理机构</t>
  </si>
  <si>
    <t>退役士兵管理教育</t>
  </si>
  <si>
    <t>军队转业干部安置</t>
  </si>
  <si>
    <t>其他退役安置支出</t>
  </si>
  <si>
    <t>社会福利</t>
  </si>
  <si>
    <t>儿童福利</t>
  </si>
  <si>
    <t>老年福利</t>
  </si>
  <si>
    <t>殡葬</t>
  </si>
  <si>
    <t>社会福利事业单位</t>
  </si>
  <si>
    <t>养老服务</t>
  </si>
  <si>
    <t>残疾人事业</t>
  </si>
  <si>
    <t>残疾人康复</t>
  </si>
  <si>
    <t>残疾人就业</t>
  </si>
  <si>
    <t>残疾人生活和护理补贴</t>
  </si>
  <si>
    <t>其他残疾人事业支出</t>
  </si>
  <si>
    <t>红十字事业</t>
  </si>
  <si>
    <t>最低生活保障</t>
  </si>
  <si>
    <t>城市最低生活保障金支出</t>
  </si>
  <si>
    <t>农村最低生活保障金支出</t>
  </si>
  <si>
    <t>临时救助</t>
  </si>
  <si>
    <t>临时救助支出</t>
  </si>
  <si>
    <t>流浪乞讨人员救助支出</t>
  </si>
  <si>
    <t>特困人员救助供养</t>
  </si>
  <si>
    <t>城市特困人员救助供养支出</t>
  </si>
  <si>
    <t>农村特困人员救助供养支出</t>
  </si>
  <si>
    <t>其他生活救助</t>
  </si>
  <si>
    <t>其他城市生活救助</t>
  </si>
  <si>
    <t>其他农村生活救助</t>
  </si>
  <si>
    <t>财政对基本养老保险基金的补助</t>
  </si>
  <si>
    <t>财政对企业职工基本养老保险基金的补助</t>
  </si>
  <si>
    <t>财政对城乡居民基本养老保险基金的补助</t>
  </si>
  <si>
    <t>退役军人管理事务</t>
  </si>
  <si>
    <t>拥军优属</t>
  </si>
  <si>
    <t>信息化建设</t>
  </si>
  <si>
    <t>财政代缴社会保险费支出</t>
  </si>
  <si>
    <t>财政代缴城乡居民基本养老保险费支出</t>
  </si>
  <si>
    <t>卫生健康支出</t>
  </si>
  <si>
    <t>卫生健康管理事务</t>
  </si>
  <si>
    <t>其他卫生健康管理事务支出</t>
  </si>
  <si>
    <t>公立医院</t>
  </si>
  <si>
    <t>综合医院</t>
  </si>
  <si>
    <t>基层医疗卫生机构</t>
  </si>
  <si>
    <t>乡镇卫生院</t>
  </si>
  <si>
    <t>其他基层医疗卫生机构支出</t>
  </si>
  <si>
    <t>公共卫生</t>
  </si>
  <si>
    <t>疾病预防控制机构</t>
  </si>
  <si>
    <t>妇幼保健机构</t>
  </si>
  <si>
    <t>基本公共卫生服务</t>
  </si>
  <si>
    <t>重大公共卫生服务</t>
  </si>
  <si>
    <t>其他公共卫生支出</t>
  </si>
  <si>
    <t>计划生育事务</t>
  </si>
  <si>
    <t>计划生育机构</t>
  </si>
  <si>
    <t>计划生育服务</t>
  </si>
  <si>
    <t>其他计划生育事务支出</t>
  </si>
  <si>
    <t>行政事业单位医疗</t>
  </si>
  <si>
    <t>行政单位医疗</t>
  </si>
  <si>
    <t>事业单位医疗</t>
  </si>
  <si>
    <t>公务员医疗补助</t>
  </si>
  <si>
    <t>财政对基本医疗保险基金的补助</t>
  </si>
  <si>
    <t>财政对城乡居民基本医疗保险基金的补助</t>
  </si>
  <si>
    <t>医疗救助</t>
  </si>
  <si>
    <t>城乡医疗救助</t>
  </si>
  <si>
    <t>优抚对象医疗</t>
  </si>
  <si>
    <t>优抚对象医疗补助</t>
  </si>
  <si>
    <t>医疗保障管理事务</t>
  </si>
  <si>
    <t>其他医疗保障管理事务支出</t>
  </si>
  <si>
    <t>中医药事务</t>
  </si>
  <si>
    <t>其他中医药事务支出</t>
  </si>
  <si>
    <t>育幼服务</t>
  </si>
  <si>
    <t>育儿补贴</t>
  </si>
  <si>
    <t>其他育幼服务支出</t>
  </si>
  <si>
    <t>其他卫生健康支出</t>
  </si>
  <si>
    <t>节能环保支出</t>
  </si>
  <si>
    <t>环境保护管理事务</t>
  </si>
  <si>
    <t>其他环境保护管理事务支出</t>
  </si>
  <si>
    <t>污染防治</t>
  </si>
  <si>
    <t>大气</t>
  </si>
  <si>
    <t>水体</t>
  </si>
  <si>
    <t>其他污染防治支出</t>
  </si>
  <si>
    <t>能源节约利用</t>
  </si>
  <si>
    <t>城乡社区支出</t>
  </si>
  <si>
    <t>城乡社区管理事务</t>
  </si>
  <si>
    <t>城管执法</t>
  </si>
  <si>
    <t>其他城乡社区管理事务支出</t>
  </si>
  <si>
    <t>城乡社区环境卫生</t>
  </si>
  <si>
    <t>其他城乡社区支出</t>
  </si>
  <si>
    <t>农林水支出</t>
  </si>
  <si>
    <t>农业农村</t>
  </si>
  <si>
    <t>科技转化与推广服务</t>
  </si>
  <si>
    <t>病虫害控制</t>
  </si>
  <si>
    <t>农产品质量安全</t>
  </si>
  <si>
    <t>防灾救灾</t>
  </si>
  <si>
    <t>稳定农民收入补贴</t>
  </si>
  <si>
    <t>农业生产发展</t>
  </si>
  <si>
    <t>农村合作经济</t>
  </si>
  <si>
    <t>农村社会事业</t>
  </si>
  <si>
    <t>农业生态资源保护</t>
  </si>
  <si>
    <t>乡村道路建设</t>
  </si>
  <si>
    <t>耕地建设与利用</t>
  </si>
  <si>
    <t>林业和草原</t>
  </si>
  <si>
    <t>事业机构</t>
  </si>
  <si>
    <t>森林资源培育</t>
  </si>
  <si>
    <t>产业化管理</t>
  </si>
  <si>
    <t>林业草原防灾减灾</t>
  </si>
  <si>
    <t>水利</t>
  </si>
  <si>
    <t>水土保持</t>
  </si>
  <si>
    <t>水资源节约管理与保护</t>
  </si>
  <si>
    <t>防汛</t>
  </si>
  <si>
    <t>农村供水</t>
  </si>
  <si>
    <t>其他水利支出</t>
  </si>
  <si>
    <t>巩固脱贫攻坚成果衔接乡村振兴</t>
  </si>
  <si>
    <t>其他巩固脱贫攻坚成果衔接乡村振兴支出</t>
  </si>
  <si>
    <t>农村综合改革</t>
  </si>
  <si>
    <t>对村级公益事业建设的补助</t>
  </si>
  <si>
    <t>对村民委员会和村党支部的补助</t>
  </si>
  <si>
    <t>其他农村综合改革支出</t>
  </si>
  <si>
    <t>普惠金融发展支出</t>
  </si>
  <si>
    <t>农业保险保费补贴</t>
  </si>
  <si>
    <t>创业担保贷款贴息及奖补</t>
  </si>
  <si>
    <t>交通运输支出</t>
  </si>
  <si>
    <t>公路水路运输</t>
  </si>
  <si>
    <t>公路建设</t>
  </si>
  <si>
    <t>公路养护</t>
  </si>
  <si>
    <t>公路运输管理</t>
  </si>
  <si>
    <t>其他公路水路运输支出</t>
  </si>
  <si>
    <t>其他交通运输支出</t>
  </si>
  <si>
    <t>公共交通运营补助</t>
  </si>
  <si>
    <t>资源勘探工业信息等支出</t>
  </si>
  <si>
    <t>资源勘探开发</t>
  </si>
  <si>
    <t>其他资源勘探业支出</t>
  </si>
  <si>
    <t>自然资源海洋气象等支出</t>
  </si>
  <si>
    <t>自然资源事务</t>
  </si>
  <si>
    <t>自然资源利用与保护</t>
  </si>
  <si>
    <t>气象事务</t>
  </si>
  <si>
    <t>气象服务</t>
  </si>
  <si>
    <t>住房保障支出</t>
  </si>
  <si>
    <t>保障性安居工程支出</t>
  </si>
  <si>
    <t>农村危房改造</t>
  </si>
  <si>
    <t>住房改革支出</t>
  </si>
  <si>
    <t>住房公积金</t>
  </si>
  <si>
    <t>粮油物资储备支出</t>
  </si>
  <si>
    <t>粮油储备</t>
  </si>
  <si>
    <t>储备粮油补贴</t>
  </si>
  <si>
    <t>储备粮（油）库建设</t>
  </si>
  <si>
    <t>灾害防治及应急管理支出</t>
  </si>
  <si>
    <t>应急管理事务</t>
  </si>
  <si>
    <t>灾害风险防治</t>
  </si>
  <si>
    <t>安全监管</t>
  </si>
  <si>
    <t>消防救援事务</t>
  </si>
  <si>
    <t>消防应急救援</t>
  </si>
  <si>
    <t>矿山安全</t>
  </si>
  <si>
    <t>矿山安全监察事务</t>
  </si>
  <si>
    <t>地震事务</t>
  </si>
  <si>
    <t>地震监测</t>
  </si>
  <si>
    <t>自然灾害防治</t>
  </si>
  <si>
    <t>森林草原防灾减灾</t>
  </si>
  <si>
    <t>自然灾害救灾及恢复重建支出</t>
  </si>
  <si>
    <t>自然灾害救灾补助</t>
  </si>
  <si>
    <t>其他自然灾害救灾及恢复重建支出</t>
  </si>
  <si>
    <t>预备费</t>
  </si>
  <si>
    <t>其他支出</t>
  </si>
  <si>
    <t>债务付息支出</t>
  </si>
  <si>
    <t>地方政府一般债务付息支出</t>
  </si>
  <si>
    <t>地方政府一般债券付息支出</t>
  </si>
  <si>
    <t>债务发行费用支出</t>
  </si>
  <si>
    <t>地方政府一般债务发行费用支出</t>
  </si>
  <si>
    <t>合     计</t>
  </si>
  <si>
    <r>
      <rPr>
        <sz val="18"/>
        <color theme="1"/>
        <rFont val="Times New Roman"/>
        <charset val="134"/>
      </rPr>
      <t xml:space="preserve">§5  </t>
    </r>
    <r>
      <rPr>
        <sz val="18"/>
        <color theme="1"/>
        <rFont val="方正小标宋_GBK"/>
        <charset val="134"/>
      </rPr>
      <t>本级一般公共预算基本支出经济分类表</t>
    </r>
  </si>
  <si>
    <r>
      <rPr>
        <sz val="12"/>
        <color theme="1"/>
        <rFont val="方正黑体_GBK"/>
        <charset val="134"/>
      </rPr>
      <t>科目编码</t>
    </r>
  </si>
  <si>
    <r>
      <rPr>
        <sz val="12"/>
        <color theme="1"/>
        <rFont val="方正黑体_GBK"/>
        <charset val="134"/>
      </rPr>
      <t>科目名称</t>
    </r>
  </si>
  <si>
    <r>
      <rPr>
        <sz val="12"/>
        <color theme="1"/>
        <rFont val="方正黑体_GBK"/>
        <charset val="134"/>
      </rPr>
      <t>预算安排</t>
    </r>
  </si>
  <si>
    <t>机关工资福利支出</t>
  </si>
  <si>
    <t>工资奖金津补贴</t>
  </si>
  <si>
    <t>社会保障缴费</t>
  </si>
  <si>
    <t>其他工资福利支出</t>
  </si>
  <si>
    <t>机关商品和服务支出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</si>
  <si>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</si>
  <si>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</si>
  <si>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</si>
  <si>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</si>
  <si>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</si>
  <si>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</si>
  <si>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</si>
  <si>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</si>
  <si>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</si>
  <si>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</si>
  <si>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机关资本性支出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</si>
  <si>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</si>
  <si>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</si>
  <si>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</si>
  <si>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</si>
  <si>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</si>
  <si>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</si>
  <si>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</si>
  <si>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机关资本性支出（基本建设）</t>
  </si>
  <si>
    <t>对事业单位经常性补助</t>
  </si>
  <si>
    <t>工资福利支出</t>
  </si>
  <si>
    <t>商品和服务支出</t>
  </si>
  <si>
    <t>对事业单位资本性补助</t>
  </si>
  <si>
    <t>资本性支出</t>
  </si>
  <si>
    <t>资本性支出（基本建设）</t>
  </si>
  <si>
    <t>对企业补助</t>
  </si>
  <si>
    <t>费用补贴</t>
  </si>
  <si>
    <t>利息补贴</t>
  </si>
  <si>
    <t>其他对企业补助</t>
  </si>
  <si>
    <t>对个人和家庭的补助</t>
  </si>
  <si>
    <t>社会福利和救助</t>
  </si>
  <si>
    <t>助学金</t>
  </si>
  <si>
    <t>个人农业生产补贴</t>
  </si>
  <si>
    <t>离退休费</t>
  </si>
  <si>
    <t>其他对个人和家庭补助</t>
  </si>
  <si>
    <t>对社会保障基金补助</t>
  </si>
  <si>
    <t>对社会保险基金补助</t>
  </si>
  <si>
    <t>债务利息及费用支出</t>
  </si>
  <si>
    <t>国内债务付息</t>
  </si>
  <si>
    <t>国内债务发行费用</t>
  </si>
  <si>
    <t>预备费及预留</t>
  </si>
  <si>
    <t>合       计</t>
  </si>
  <si>
    <r>
      <rPr>
        <sz val="18"/>
        <color theme="1"/>
        <rFont val="Times New Roman"/>
        <charset val="134"/>
      </rPr>
      <t xml:space="preserve">§6  </t>
    </r>
    <r>
      <rPr>
        <sz val="18"/>
        <color theme="1"/>
        <rFont val="方正小标宋_GBK"/>
        <charset val="134"/>
      </rPr>
      <t>本级一般公共预算项目支出安排情况</t>
    </r>
  </si>
  <si>
    <t>一、公共安全支出</t>
  </si>
  <si>
    <t>功能项目</t>
  </si>
  <si>
    <t>滦州市公安局</t>
  </si>
  <si>
    <t>武警中队建设项目</t>
  </si>
  <si>
    <t>二、灾害防治及应急管理支出</t>
  </si>
  <si>
    <t>滦州市消防救援大队</t>
  </si>
  <si>
    <t>滦张路消防站及特勤消防站装备购置及运维项目</t>
  </si>
  <si>
    <t>注：以上不含涉密项目。</t>
  </si>
  <si>
    <r>
      <rPr>
        <sz val="18"/>
        <color theme="1"/>
        <rFont val="Times New Roman"/>
        <charset val="134"/>
      </rPr>
      <t xml:space="preserve">§7  </t>
    </r>
    <r>
      <rPr>
        <sz val="18"/>
        <color theme="1"/>
        <rFont val="方正小标宋_GBK"/>
        <charset val="134"/>
      </rPr>
      <t>重大政府投资计划和重大投资项目情况</t>
    </r>
  </si>
  <si>
    <t xml:space="preserve">   单位：万元</t>
  </si>
  <si>
    <t>项目名称</t>
  </si>
  <si>
    <t>项目承建单位</t>
  </si>
  <si>
    <t>一、XX方向1</t>
  </si>
  <si>
    <r>
      <rPr>
        <sz val="12"/>
        <color theme="1"/>
        <rFont val="Times New Roman"/>
        <charset val="134"/>
      </rPr>
      <t>XXX</t>
    </r>
    <r>
      <rPr>
        <sz val="12"/>
        <color theme="1"/>
        <rFont val="宋体"/>
        <charset val="134"/>
      </rPr>
      <t>项目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</si>
  <si>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XXX</t>
    </r>
    <r>
      <rPr>
        <sz val="12"/>
        <color theme="1"/>
        <rFont val="宋体"/>
        <charset val="134"/>
      </rPr>
      <t>项目</t>
    </r>
    <r>
      <rPr>
        <sz val="12"/>
        <color theme="1"/>
        <rFont val="Times New Roman"/>
        <charset val="134"/>
      </rPr>
      <t>2</t>
    </r>
  </si>
  <si>
    <t>···</t>
  </si>
  <si>
    <t>二、XX方向2</t>
  </si>
  <si>
    <t>注：一般公共预算无重大政府投资计划和重大投资项目安排，空表列示。</t>
  </si>
  <si>
    <r>
      <rPr>
        <sz val="18"/>
        <color theme="1"/>
        <rFont val="Times New Roman"/>
        <charset val="134"/>
      </rPr>
      <t xml:space="preserve">§8  </t>
    </r>
    <r>
      <rPr>
        <sz val="18"/>
        <color theme="1"/>
        <rFont val="方正小标宋_GBK"/>
        <charset val="134"/>
      </rPr>
      <t>政府一般债务情况</t>
    </r>
  </si>
  <si>
    <t>一、2025年度政府一般债务总体情况表</t>
  </si>
  <si>
    <t>单位：亿元</t>
  </si>
  <si>
    <t>项    目</t>
  </si>
  <si>
    <t>金额</t>
  </si>
  <si>
    <t>一、2025年末地方政府债务限额</t>
  </si>
  <si>
    <t>二、2025年末地方政府债务余额</t>
  </si>
  <si>
    <t>三、2025年地方政府债券发行额</t>
  </si>
  <si>
    <t>四、2025年地方政府债券平均年限</t>
  </si>
  <si>
    <t>五、2025年地方政府债券平均发行利率</t>
  </si>
  <si>
    <t>六、2025年地方政府债券还本</t>
  </si>
  <si>
    <t>其中：发行再融资债券偿还本金</t>
  </si>
  <si>
    <t>其中：安排财政资金等偿还本金</t>
  </si>
  <si>
    <t>七、2025年地方政府债券付息</t>
  </si>
  <si>
    <t>注：按实际情况编制。</t>
  </si>
  <si>
    <t>二、2025年度新增一般债务执行情况表</t>
  </si>
  <si>
    <t>年初预算</t>
  </si>
  <si>
    <t>调整预算</t>
  </si>
  <si>
    <t>支出金额</t>
  </si>
  <si>
    <t>支出进度(%)</t>
  </si>
  <si>
    <t>滦州市2025年农村公路改造工程</t>
  </si>
  <si>
    <t>京哈高速出口至兴隆钢厂段路面及路域整治工程</t>
  </si>
  <si>
    <t>滦州市教育局农村中小学供暖管网维修改造项目</t>
  </si>
  <si>
    <t>滦州市第六实验小学建设工程</t>
  </si>
  <si>
    <t>日月潭道东延工程（赤曹国道至古城西路）</t>
  </si>
  <si>
    <t>国道G508赤峰至曹妃甸公路滦州绕城段改建工程</t>
  </si>
  <si>
    <t>国道G508滦州绕城段项目征占高低压迁改工程</t>
  </si>
  <si>
    <t>逸福园建设项目</t>
  </si>
  <si>
    <t>滦州市2025年老旧小区改造项目</t>
  </si>
  <si>
    <t>合    计</t>
  </si>
  <si>
    <t>三、一般债务还本付息情况表</t>
  </si>
  <si>
    <t>还本付息类型</t>
  </si>
  <si>
    <t>2025年</t>
  </si>
  <si>
    <t>2026年</t>
  </si>
  <si>
    <t>偿还本金</t>
  </si>
  <si>
    <t>支付利息</t>
  </si>
  <si>
    <t>四、2026年度拟使用新增一般债务情况表</t>
  </si>
  <si>
    <t>拟安排额度</t>
  </si>
  <si>
    <t>注：暂无项目，空表列示。</t>
  </si>
  <si>
    <r>
      <rPr>
        <sz val="18"/>
        <color theme="1"/>
        <rFont val="Times New Roman"/>
        <charset val="134"/>
      </rPr>
      <t xml:space="preserve">§9  </t>
    </r>
    <r>
      <rPr>
        <sz val="18"/>
        <color theme="1"/>
        <rFont val="方正小标宋_GBK"/>
        <charset val="134"/>
      </rPr>
      <t>财政拨款“三公”经费预算情况</t>
    </r>
  </si>
  <si>
    <t>支出内容</t>
  </si>
  <si>
    <t>降幅（%）</t>
  </si>
  <si>
    <t>一、因公出国（境）费</t>
  </si>
  <si>
    <t>二、公务用车购置及运维费</t>
  </si>
  <si>
    <t xml:space="preserve">    其中：公务用车购置费</t>
  </si>
  <si>
    <t xml:space="preserve">          公务用车运行维护费</t>
  </si>
  <si>
    <t>三、公务接待费</t>
  </si>
  <si>
    <t>注：本表财政拨款口径包括一般公共预算、政府性基金、社会保险基金和国有资本经营预算。</t>
  </si>
  <si>
    <r>
      <rPr>
        <sz val="18"/>
        <color theme="1"/>
        <rFont val="Times New Roman"/>
        <charset val="134"/>
      </rPr>
      <t xml:space="preserve">§1  </t>
    </r>
    <r>
      <rPr>
        <sz val="18"/>
        <color theme="1"/>
        <rFont val="方正小标宋_GBK"/>
        <charset val="134"/>
      </rPr>
      <t>政府性基金预算收支平衡表</t>
    </r>
  </si>
  <si>
    <t>政府性基金收入</t>
  </si>
  <si>
    <t>政府性基金支出</t>
  </si>
  <si>
    <t>一、本级收入</t>
  </si>
  <si>
    <t>一、本级支出</t>
  </si>
  <si>
    <t>二、债务还本支出</t>
  </si>
  <si>
    <t>1.民航发展基金收入</t>
  </si>
  <si>
    <t>2.国家电影事业发展专项资金收入</t>
  </si>
  <si>
    <t>3.大中型水库移民后期扶持基金收入</t>
  </si>
  <si>
    <t>4.彩票公益金收入</t>
  </si>
  <si>
    <t>5.彩票发行机构和彩票销售机构的业务费用</t>
  </si>
  <si>
    <t>6.农林水</t>
  </si>
  <si>
    <t>三、上年超收等结余收入</t>
  </si>
  <si>
    <t>1.彩票公益金收入</t>
  </si>
  <si>
    <t>2.小型水库移民扶助基金收入</t>
  </si>
  <si>
    <t>4.彩票发行机构和彩票销售机构的业务费用</t>
  </si>
  <si>
    <t>5.车辆通行费</t>
  </si>
  <si>
    <t>6.农业土地开发资金收入</t>
  </si>
  <si>
    <t>四、债务收入</t>
  </si>
  <si>
    <t>政府性基金总收入</t>
  </si>
  <si>
    <t>政府性基金总支出</t>
  </si>
  <si>
    <r>
      <rPr>
        <sz val="18"/>
        <color theme="1"/>
        <rFont val="Times New Roman"/>
        <charset val="134"/>
      </rPr>
      <t xml:space="preserve">§2  </t>
    </r>
    <r>
      <rPr>
        <sz val="18"/>
        <color theme="1"/>
        <rFont val="方正小标宋_GBK"/>
        <charset val="134"/>
      </rPr>
      <t>本级政府性基金收入预算</t>
    </r>
  </si>
  <si>
    <t>国家电影事业发展专项资金收入</t>
  </si>
  <si>
    <t>农业土地开发资金收入</t>
  </si>
  <si>
    <t>国有土地使用权出让收入</t>
  </si>
  <si>
    <t>彩票公益金收入</t>
  </si>
  <si>
    <t>城市基础设施配套费收入</t>
  </si>
  <si>
    <t>污水处理费收入</t>
  </si>
  <si>
    <t>其他政府性基金收入</t>
  </si>
  <si>
    <t>小型水库移民扶助基金收入</t>
  </si>
  <si>
    <t>车辆通行费</t>
  </si>
  <si>
    <t>彩票发行机构和彩票销售机构的业务费用</t>
  </si>
  <si>
    <t>专项债务对应项目专项收入</t>
  </si>
  <si>
    <r>
      <rPr>
        <sz val="18"/>
        <color theme="1"/>
        <rFont val="Times New Roman"/>
        <charset val="134"/>
      </rPr>
      <t xml:space="preserve">§3  </t>
    </r>
    <r>
      <rPr>
        <sz val="18"/>
        <color theme="1"/>
        <rFont val="方正小标宋_GBK"/>
        <charset val="134"/>
      </rPr>
      <t>本级政府性基金支出预算</t>
    </r>
  </si>
  <si>
    <t>国家电影事业发展专项资金安排的支出</t>
  </si>
  <si>
    <t>资助国产影片放映</t>
  </si>
  <si>
    <t>资助影院建设</t>
  </si>
  <si>
    <t>其他国家电影事业发展专项资金支出</t>
  </si>
  <si>
    <t>超长期特别国债安排的支出</t>
  </si>
  <si>
    <t>应对气候变化</t>
  </si>
  <si>
    <t>其他节能环保支出</t>
  </si>
  <si>
    <t>国有土地使用权出让收入安排的支出</t>
  </si>
  <si>
    <t>征地和拆迁补偿支出</t>
  </si>
  <si>
    <t>土地开发支出</t>
  </si>
  <si>
    <t>城市建设支出</t>
  </si>
  <si>
    <t>农村基础设施建设支出</t>
  </si>
  <si>
    <t>补助被征地农民支出</t>
  </si>
  <si>
    <t>农业农村生态环境支出</t>
  </si>
  <si>
    <t>其他国有土地使用权出让收入安排的支出</t>
  </si>
  <si>
    <t>农业土地开发资金安排的支出</t>
  </si>
  <si>
    <t>城市基础设施配套费安排的支出</t>
  </si>
  <si>
    <t>其他城市基础设施配套费安排的支出</t>
  </si>
  <si>
    <t>污水处理费安排的支出</t>
  </si>
  <si>
    <t>污水处理设施建设和运营</t>
  </si>
  <si>
    <t>城乡社区公共设施</t>
  </si>
  <si>
    <t>大中型水库移民后期扶持基金支出</t>
  </si>
  <si>
    <t>移民补助</t>
  </si>
  <si>
    <t>基础设施建设和经济发展</t>
  </si>
  <si>
    <t>小型水库移民扶助基金安排的支出</t>
  </si>
  <si>
    <t>制造业</t>
  </si>
  <si>
    <t>其他住房保障支出</t>
  </si>
  <si>
    <t>其他政府性基金及对应专项债务收入安排的支出</t>
  </si>
  <si>
    <t>其他政府性基金安排的支出</t>
  </si>
  <si>
    <t>其他地方自行试点项目收益专项债券收入安排的支出</t>
  </si>
  <si>
    <t>彩票公益金安排的支出</t>
  </si>
  <si>
    <t>用于社会福利的彩票公益金支出</t>
  </si>
  <si>
    <t>用于体育事业的彩票公益金支出</t>
  </si>
  <si>
    <t>用于残疾人事业的彩票公益金支出</t>
  </si>
  <si>
    <t>用于其他社会公益事业的彩票公益金支出</t>
  </si>
  <si>
    <t>地方政府专项债务付息支出</t>
  </si>
  <si>
    <t>国有土地使用权出让金债务付息支出</t>
  </si>
  <si>
    <t>棚户区改造专项债券付息支出</t>
  </si>
  <si>
    <t>其他地方自行试点项目收益专项债券付息支出</t>
  </si>
  <si>
    <t>地方政府专项债务发行费用支出</t>
  </si>
  <si>
    <t>国有土地使用权出让金债务发行费用支出</t>
  </si>
  <si>
    <t>棚户区改造专项债券发行费用支出</t>
  </si>
  <si>
    <t>其他地方自行试点项目收益专项债券发行费用支出</t>
  </si>
  <si>
    <t>注：政府性基金总支出56865万元，其中：本级支出51300万元，还本支出5565万元。</t>
  </si>
  <si>
    <r>
      <rPr>
        <sz val="18"/>
        <color theme="1"/>
        <rFont val="Times New Roman"/>
        <charset val="134"/>
      </rPr>
      <t xml:space="preserve">§4  </t>
    </r>
    <r>
      <rPr>
        <sz val="18"/>
        <color theme="1"/>
        <rFont val="方正小标宋_GBK"/>
        <charset val="134"/>
      </rPr>
      <t>政府性基金预算基本支出经济分类表</t>
    </r>
  </si>
  <si>
    <r>
      <rPr>
        <sz val="18"/>
        <color theme="1"/>
        <rFont val="Times New Roman"/>
        <charset val="134"/>
      </rPr>
      <t xml:space="preserve">§5  </t>
    </r>
    <r>
      <rPr>
        <sz val="18"/>
        <color theme="1"/>
        <rFont val="方正小标宋_GBK"/>
        <charset val="134"/>
      </rPr>
      <t>本级政府性基金预算项目支出安排情况</t>
    </r>
  </si>
  <si>
    <t>一、城乡社区支出</t>
  </si>
  <si>
    <t>主管部门</t>
  </si>
  <si>
    <r>
      <rPr>
        <sz val="18"/>
        <color theme="1"/>
        <rFont val="Times New Roman"/>
        <charset val="134"/>
      </rPr>
      <t xml:space="preserve">§6  </t>
    </r>
    <r>
      <rPr>
        <sz val="18"/>
        <color theme="1"/>
        <rFont val="方正小标宋_GBK"/>
        <charset val="134"/>
      </rPr>
      <t>重大政府投资计划和重大投资项目情况</t>
    </r>
  </si>
  <si>
    <t>一、城乡建设</t>
  </si>
  <si>
    <r>
      <rPr>
        <sz val="18"/>
        <color theme="1"/>
        <rFont val="Times New Roman"/>
        <charset val="134"/>
      </rPr>
      <t xml:space="preserve">§7  </t>
    </r>
    <r>
      <rPr>
        <sz val="18"/>
        <color theme="1"/>
        <rFont val="方正小标宋_GBK"/>
        <charset val="134"/>
      </rPr>
      <t>政府专项债务情况</t>
    </r>
  </si>
  <si>
    <r>
      <rPr>
        <sz val="14"/>
        <color theme="1"/>
        <rFont val="方正黑体_GBK"/>
        <charset val="134"/>
      </rPr>
      <t>一、</t>
    </r>
    <r>
      <rPr>
        <sz val="14"/>
        <color theme="1"/>
        <rFont val="Times New Roman"/>
        <charset val="134"/>
      </rPr>
      <t>2025</t>
    </r>
    <r>
      <rPr>
        <sz val="14"/>
        <color theme="1"/>
        <rFont val="方正黑体_GBK"/>
        <charset val="134"/>
      </rPr>
      <t>年度政府专项债务总体情况表</t>
    </r>
  </si>
  <si>
    <t>金  额</t>
  </si>
  <si>
    <t>二、2025年度新增专项债务执行情况表</t>
  </si>
  <si>
    <t>滦州市农村人居环境整治生活污水处理设施建设项目</t>
  </si>
  <si>
    <t>滦州市2024年农村饮水安全巩固提升工程</t>
  </si>
  <si>
    <t>滦州市三双片区基础设施配套工程</t>
  </si>
  <si>
    <t>滦州市粮食仓储物流设施提升改造工程</t>
  </si>
  <si>
    <t>2025年滦州市城区供排水基础设施配套工程</t>
  </si>
  <si>
    <t>滦州市城区电网改造基础设施配套工程</t>
  </si>
  <si>
    <t>滦州市城乡公交一体化项目</t>
  </si>
  <si>
    <t>滦州市拖欠企业账款项目</t>
  </si>
  <si>
    <t xml:space="preserve"> 
滦州市存量政府投资项目</t>
  </si>
  <si>
    <r>
      <rPr>
        <sz val="14"/>
        <rFont val="方正黑体_GBK"/>
        <charset val="134"/>
      </rPr>
      <t>三、</t>
    </r>
    <r>
      <rPr>
        <sz val="14"/>
        <rFont val="Times New Roman"/>
        <charset val="134"/>
      </rPr>
      <t>2025</t>
    </r>
    <r>
      <rPr>
        <sz val="14"/>
        <rFont val="方正黑体_GBK"/>
        <charset val="134"/>
      </rPr>
      <t>年度使用政府专项债务资金实施的重大建设项目情况表</t>
    </r>
  </si>
  <si>
    <t>合计</t>
  </si>
  <si>
    <t>当年投资</t>
  </si>
  <si>
    <t>以前年度投资</t>
  </si>
  <si>
    <t>小计</t>
  </si>
  <si>
    <t>地方政府债务</t>
  </si>
  <si>
    <t>其中：已拨付政府债务资金</t>
  </si>
  <si>
    <t>其他
资金</t>
  </si>
  <si>
    <t>1.滦州市农村人居环境整治生活污水处理设施建设项目</t>
  </si>
  <si>
    <t>必要性和可行性说明：</t>
  </si>
  <si>
    <t xml:space="preserve">    项目必要性：农村生活污水造成的环境污染不仅是农村水源地潜在的安全隐患，还会加剧淡水资源的危机，使耕地灌溉得不到有效保障，危害农民的生存发展。加强农村生活污水收集、处理与资源化设施建设，避免因生活污 水直接排放而引起的农村水体、土壤和农产品污染，确保农村水源的安全和农民身心健康，是新农村建设中加强基础设施建设、推进村庄整治工作的重要内容，也是农村人居环境改善需要解决的迫切问题。项目的实施也有利于提升整体村内基础建设、建设美丽新乡村，能大大改善当地村内环境质量和生活品质，有利于人民精神生活的健康发展，有利于提高农产品的品质，更有利于促进总体经济及旅游业的发展。 
    项目可行性：项目建设符合滦州市总体规划，水电暖供应条件均可满足项目建设要求。项目区无国家明文规定的自然保护区、风景旅游区和濒危动植物保护名录，项目选址适宜。同时，本项目本着合理的规划方案原则，对项目的各项内容进行适当的更新规划，经初步论证，项目的整体规划方案是可行的。因此，从技术角度分析，该项目是可行的。</t>
  </si>
  <si>
    <t>2.滦州市2024年农村饮水安全巩固提升工程</t>
  </si>
  <si>
    <t xml:space="preserve"> 必要性和可行性说明：</t>
  </si>
  <si>
    <t xml:space="preserve">    项目必要性：目前总体看农村基础设施建设还比较薄弱，农民的生活和生产条件还较差，尤其是农村饮水安全问题，它严重影响了农民的生活质量，制约了农村经济的快速发展。目前农村饮水安全面临的主要问题是水质问题和缺水问题。该工程的建设，不仅可以提高农村居民健康水平、改善农村环境、发展农村经济，同时能进一步加快新农村建设，实现区域水资源的统一管理和合理使用。
    项目可行性：项目建设具有资金来源、建筑材料来源及施工条件等各方面的保障。同时项目的建设符合国家产业政策和当地发展规划，通过建设项目可以有效改善滦州市的供水需求，保障水质，实现促进生态环境可持续改善的目的，项目建设是必要的和可行的。此外，本项目位于滦州市，具备地理位置、气象与水文、地质等各项自然条件及社会经济方面的建设条件。</t>
  </si>
  <si>
    <t>3.滦州市三双片区基础设施配套工程</t>
  </si>
  <si>
    <t xml:space="preserve">    项目必要性：基础设施建设是国民经济基础性、先导性、战略性、引领性产业；是加快基础设施建设、推动城市经济发展的需要；是提高居民用水指标、 扩大公共供水服务范围的需求。在城市建设过程中，如果无法对城市中的给排水系统进行有效的控制和治理，将会严重的影响城市最终建设的质量，进而降低城市化发展的步伐。本工程配水管线的修建，属规模化供水工程，可推动城乡供水一体化进程，扩大公共供水服务范围。本工程的建设可有效提高城市居民用水水质、水压、水量等用水指标，提高供水管网的供水能力及公共供水安全水平。三双片区基础设施配套工程的建设是非常必要的，是广大人民群众的渴求，也是城镇建设的必然需求。 
    项目可行性：本项目符合滦州市国民经济和社会发展规划，所在地能源供可行可靠，具有较强的盈利能力、清偿能力和抗风险能力。前期立项、设计等工作在有条不紊的积极配合推进，工程方案建设条件可行。</t>
  </si>
  <si>
    <t>4.滦州市粮食仓储物流设施提升改造工程</t>
  </si>
  <si>
    <t xml:space="preserve">    项目必要性：加强粮食现代物流设施建设，对于实现全国粮食供求平衡，促进粮食产业持续、协调发展，增加农民收入，提高粮食流通效率，保证国家粮食安全具有重要意义。既能优化整合地方产业资源和布局，又可以加强地方粮食收储设施体系建设，为用粮企业提供优质稳定的粮源，为地方粮食产业健康发展提供有力支撑。滦州市粮食仓储物流设施提升改造工程是利国利市利民的项目，利于生态、发展和民生，是十分必要的。
    项目可行性：本项目建设具有良好社会效益，项目建设规模、总平面布置、建设方案、环境保护、消防安全、实施进度安排、项目组织与管理、投资估算和资金筹措方案完整并可行。本项目运营以后，院内和周围环境不会产生新的污染。从环境保护角度考虑，本项目建设切实可行，项目产生的废水、固废、废气、噪声均可以得到有效的控制和治理。此外，项目的建设符合国家相关政策，适应滦州市发展的需要，规模适当，建设方案合理，资金来源可靠，具有较强的抗风险能力，建成后必将产生良好的社会效益和经济效益，其建设是必要和可行的。</t>
  </si>
  <si>
    <t>5.2025年滦州市城区供排水基础设施配套工程</t>
  </si>
  <si>
    <t xml:space="preserve">    项目必要性：拟建项目是满足区内给排水等基础设施配套的需要。拟建项目的建设是联通滦州城市，满足给排水等基础设施配套的需要。随着城镇建设的推进，市政基础配套设施显得尤为重要。综上所述，在滦州市着眼于城市基础设施建设和城市服务功能的提升，切实加大基础设施建设的背景下，该项目实施是非常必要的。                                                                                                 
    项目可行性：本项目的建设符合《产业结构调整指导目录（2024年本）》要求，项目的建设符合“鼓励类”中“二十二、城镇基础设施”市政基础设施：城镇供排水工程及相关设备生产，地级及以上城市地下综合管廊建设，地下管网地理信息系统，城市燃气工程，城镇集中供热建设和改造工程（包括长距离集中供热管网应用工程），城市节水技术开发与应用，城市燃气塑料管道应用工程，海绵城市、排水防涝工程技术产品开发生产”，因此本项目建设符合国家产业结构调整政策要求。</t>
  </si>
  <si>
    <t>6.滦州市城区电网改造基础设施配套工程</t>
  </si>
  <si>
    <t xml:space="preserve">    项目必要性：项目的建设将完善滦州市城区的基础设施。项目建成后将有效弥补电力基础设施薄弱的短板，提升滦州市的投资环境优势。基础设施的完善，将吸引大量的企业聚集，逐渐发展成为产业的集聚地，高新技术的集聚地，形成巨大的物流、能量流和信息流，能够进一步促进区域的经济运转速度，刺激城市发展。能够提升当地用电可靠性，网络结构进一步完善。总之，本项目的建设能够提升当地电力设施水平，有利于高可靠性示范区的建设，因此项目的建设是必要的。
    项目可行性：本项目在施工期和运营期将严格落实各项污染防治对策，对项目所在区域的环境产生的影响很小。项目节能措施可行，从能源利用和节能角度考虑，项目是可以接受的。在工程建设中控制扰动范围，最大限度地保护生态，减少水土流失。本项目建设条件齐全，建设规模适宜，经比选后的工程方案符合相应规范的要求。</t>
  </si>
  <si>
    <t>7.滦州市城乡公交一体化项目</t>
  </si>
  <si>
    <t>0</t>
  </si>
  <si>
    <t xml:space="preserve">    项目必要性：该项目建设落实国家和河北省关于优先发展公共交通的战略方针，顺应河北省开展县级城乡客运一体化的发展需要，是乡村振兴战略的内在要求，为城市发展提供有力的锚定作用。推进城乡公交客运一体化是优化城乡公交系统，实现城乡资源有效配置的需要，有利于提升运输能力和服务水平，项目的建设是非常必要的，是广大人民群众的渴求，也是城乡道路客运一体化发展的必然需求。
    项目可行性：该项目建设的规模、总平面布置、建设方案、环境保护、消防安全、实施进度安排、项目组织与管理、投资估算和资金筹措方案完整并可行。项目建设场址具有良好的区位优势、外部水、电基础设施条件良好，建设场址地质稳定，为项目建设提供了有利的建设条件。项目建设和后续运行是是可行、可靠的。</t>
  </si>
  <si>
    <t>四、政府专项债务还本付息情况表</t>
  </si>
  <si>
    <t>五、2026年度拟使用新增专项债务情况表</t>
  </si>
  <si>
    <r>
      <rPr>
        <sz val="18"/>
        <color theme="1"/>
        <rFont val="Times New Roman"/>
        <charset val="134"/>
      </rPr>
      <t xml:space="preserve">§1  </t>
    </r>
    <r>
      <rPr>
        <sz val="18"/>
        <color theme="1"/>
        <rFont val="方正小标宋_GBK"/>
        <charset val="134"/>
      </rPr>
      <t>国有资本经营预算收支平衡表</t>
    </r>
  </si>
  <si>
    <t>国有资本经营预算收入</t>
  </si>
  <si>
    <t>国有资本经营预算支出</t>
  </si>
  <si>
    <t>1.利润收入</t>
  </si>
  <si>
    <t>1.解决历史遗留问题及改革成本支出</t>
  </si>
  <si>
    <t>2.股利、股息收入</t>
  </si>
  <si>
    <t>2.国有企业资本金注入</t>
  </si>
  <si>
    <t>3.产权转让收入</t>
  </si>
  <si>
    <t>3.国有企业政策性补贴</t>
  </si>
  <si>
    <t>4.清算收入</t>
  </si>
  <si>
    <t>4.其他国有资本经营预算支出</t>
  </si>
  <si>
    <t>5.其他国有资本经营预算收入</t>
  </si>
  <si>
    <t>二、上年结余收入（含上年超收收入）</t>
  </si>
  <si>
    <t>二、调出一般公共预算</t>
  </si>
  <si>
    <t>三、上级补助收入</t>
  </si>
  <si>
    <t>国有资本经营预算总收入</t>
  </si>
  <si>
    <t>国有资本经营预算总支出</t>
  </si>
  <si>
    <r>
      <rPr>
        <sz val="18"/>
        <color theme="1"/>
        <rFont val="Times New Roman"/>
        <charset val="134"/>
      </rPr>
      <t xml:space="preserve">§2  </t>
    </r>
    <r>
      <rPr>
        <sz val="18"/>
        <color theme="1"/>
        <rFont val="方正小标宋_GBK"/>
        <charset val="134"/>
      </rPr>
      <t>本级国有资本经营收入预算</t>
    </r>
  </si>
  <si>
    <t>一、利润收入</t>
  </si>
  <si>
    <t>钢铁企业利润收入</t>
  </si>
  <si>
    <t>投资服务企业利润收入</t>
  </si>
  <si>
    <t>贸易企业利润收入</t>
  </si>
  <si>
    <t>建筑施工企业利润收入</t>
  </si>
  <si>
    <t>地质勘查企业利润收入</t>
  </si>
  <si>
    <t>教育文化广播企业利润收入</t>
  </si>
  <si>
    <t>科学研究企业利润收入</t>
  </si>
  <si>
    <t>金融企业利润收入</t>
  </si>
  <si>
    <t>其他国有资本经营预算企业利润收入</t>
  </si>
  <si>
    <t>二、股利、股息收入</t>
  </si>
  <si>
    <t>三、产权转让收入</t>
  </si>
  <si>
    <t>四、清算收入</t>
  </si>
  <si>
    <t>五、其他国有资本经营预算收入</t>
  </si>
  <si>
    <t>收入总计</t>
  </si>
  <si>
    <t>注：空表列示。</t>
  </si>
  <si>
    <r>
      <rPr>
        <sz val="18"/>
        <color theme="1"/>
        <rFont val="Times New Roman"/>
        <charset val="134"/>
      </rPr>
      <t xml:space="preserve">§3  </t>
    </r>
    <r>
      <rPr>
        <sz val="18"/>
        <color theme="1"/>
        <rFont val="方正小标宋_GBK"/>
        <charset val="134"/>
      </rPr>
      <t>滦州市属国有企业上缴收益情况表</t>
    </r>
  </si>
  <si>
    <t>公司名称</t>
  </si>
  <si>
    <r>
      <rPr>
        <sz val="18"/>
        <color theme="1"/>
        <rFont val="Times New Roman"/>
        <charset val="134"/>
      </rPr>
      <t xml:space="preserve">§4  </t>
    </r>
    <r>
      <rPr>
        <sz val="18"/>
        <color theme="1"/>
        <rFont val="方正小标宋_GBK"/>
        <charset val="134"/>
      </rPr>
      <t>本级国有资本经营支出预算</t>
    </r>
  </si>
  <si>
    <t>国有企业资本金注入  （22302）</t>
  </si>
  <si>
    <t>资本金</t>
  </si>
  <si>
    <t>其他国有资本经营预算支出（22399）</t>
  </si>
  <si>
    <t>解决历史遗留问题及改革成本支出</t>
  </si>
  <si>
    <t>市本级支出总计</t>
  </si>
  <si>
    <r>
      <rPr>
        <sz val="18"/>
        <color theme="1"/>
        <rFont val="Times New Roman"/>
        <charset val="134"/>
      </rPr>
      <t xml:space="preserve">§1 </t>
    </r>
    <r>
      <rPr>
        <sz val="18"/>
        <color theme="1"/>
        <rFont val="方正小标宋_GBK"/>
        <charset val="134"/>
      </rPr>
      <t>社会保险基金预算收支平衡表</t>
    </r>
  </si>
  <si>
    <t>社会保险基金收入</t>
  </si>
  <si>
    <t>社会保险基金支出</t>
  </si>
  <si>
    <t>一、机关事业单位基本养老保险基金总收入</t>
  </si>
  <si>
    <t>一、机关事业单位基本养老保险基金总支出</t>
  </si>
  <si>
    <r>
      <rPr>
        <sz val="12"/>
        <color theme="1"/>
        <rFont val="方正仿宋_GBK"/>
        <charset val="134"/>
      </rPr>
      <t>（一）本年收入</t>
    </r>
  </si>
  <si>
    <r>
      <rPr>
        <sz val="12"/>
        <color theme="1"/>
        <rFont val="方正仿宋_GBK"/>
        <charset val="134"/>
      </rPr>
      <t>（一）本年支出</t>
    </r>
  </si>
  <si>
    <r>
      <rPr>
        <sz val="12"/>
        <color theme="1"/>
        <rFont val="方正仿宋_GBK"/>
        <charset val="134"/>
      </rPr>
      <t>（二）上年结余</t>
    </r>
  </si>
  <si>
    <r>
      <rPr>
        <sz val="12"/>
        <color theme="1"/>
        <rFont val="方正仿宋_GBK"/>
        <charset val="134"/>
      </rPr>
      <t>（二）年末滚存结余</t>
    </r>
  </si>
  <si>
    <t>二、城乡居民基本养老保险基金总收入</t>
  </si>
  <si>
    <t>二、城乡居民基本养老保险基金总支出</t>
  </si>
  <si>
    <t>本年收入合计</t>
  </si>
  <si>
    <t>本年支出合计</t>
  </si>
  <si>
    <t>上年结余合计</t>
  </si>
  <si>
    <t>年末滚存结余合计</t>
  </si>
  <si>
    <t>社会保险基金总收入</t>
  </si>
  <si>
    <t>社会保险基金总支出</t>
  </si>
  <si>
    <r>
      <rPr>
        <sz val="18"/>
        <rFont val="Times New Roman"/>
        <charset val="134"/>
      </rPr>
      <t xml:space="preserve">§2  </t>
    </r>
    <r>
      <rPr>
        <sz val="18"/>
        <rFont val="方正小标宋_GBK"/>
        <charset val="134"/>
      </rPr>
      <t>本级社会保险基金收入预算</t>
    </r>
  </si>
  <si>
    <r>
      <rPr>
        <sz val="12"/>
        <color theme="1"/>
        <rFont val="方正黑体_GBK"/>
        <charset val="134"/>
      </rPr>
      <t>比上年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（可比）
增长</t>
    </r>
    <r>
      <rPr>
        <sz val="12"/>
        <color theme="1"/>
        <rFont val="Times New Roman"/>
        <charset val="134"/>
      </rPr>
      <t>(%)</t>
    </r>
  </si>
  <si>
    <r>
      <rPr>
        <sz val="12"/>
        <rFont val="Times New Roman"/>
        <charset val="134"/>
      </rPr>
      <t>2022</t>
    </r>
    <r>
      <rPr>
        <sz val="12"/>
        <rFont val="宋体"/>
        <charset val="134"/>
      </rPr>
      <t>年执行数</t>
    </r>
  </si>
  <si>
    <r>
      <rPr>
        <sz val="12"/>
        <color rgb="FFFF0000"/>
        <rFont val="Times New Roman"/>
        <charset val="134"/>
      </rPr>
      <t>2022</t>
    </r>
    <r>
      <rPr>
        <sz val="12"/>
        <color rgb="FFFF0000"/>
        <rFont val="宋体"/>
        <charset val="134"/>
      </rPr>
      <t>年执行数
同口径</t>
    </r>
  </si>
  <si>
    <t>一、机关事业单位基本养老保险基金收入</t>
  </si>
  <si>
    <t>1.保险费收入</t>
  </si>
  <si>
    <t>2.财政补贴收入</t>
  </si>
  <si>
    <t>3.利息收入</t>
  </si>
  <si>
    <t>4.委托投资收益</t>
  </si>
  <si>
    <t>5.其他收入</t>
  </si>
  <si>
    <t>二、城乡居民基本养老保险基金收入</t>
  </si>
  <si>
    <t>1.缴费收入</t>
  </si>
  <si>
    <t>5.集体补助收入</t>
  </si>
  <si>
    <t>6.其他收入</t>
  </si>
  <si>
    <r>
      <rPr>
        <sz val="18"/>
        <rFont val="Times New Roman"/>
        <charset val="134"/>
      </rPr>
      <t xml:space="preserve">§3  </t>
    </r>
    <r>
      <rPr>
        <sz val="18"/>
        <rFont val="方正小标宋_GBK"/>
        <charset val="134"/>
      </rPr>
      <t>本级社会保险基金支出预算</t>
    </r>
  </si>
  <si>
    <t>一、机关事业单位基本养老保险基金支出</t>
  </si>
  <si>
    <t>1.基本养老金支出</t>
  </si>
  <si>
    <t>2.丧葬补助金和抚恤金支出</t>
  </si>
  <si>
    <t>3.其他支出</t>
  </si>
  <si>
    <t>二、城乡居民基本养老保险基金支出</t>
  </si>
  <si>
    <t>2.个人账户养老金支出</t>
  </si>
  <si>
    <t>3.丧葬补助金支出</t>
  </si>
  <si>
    <t>4.其他支出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</si>
</sst>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_);[Red]\(0\)"/>
    <numFmt numFmtId="179" formatCode="0.0"/>
    <numFmt numFmtId="180" formatCode="0.00_ "/>
    <numFmt numFmtId="181" formatCode="0.00_);[Red]\(0.00\)"/>
    <numFmt numFmtId="182" formatCode="0.0%"/>
  </numFmts>
  <fonts count="8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8"/>
      <name val="Times New Roman"/>
      <charset val="134"/>
    </font>
    <font>
      <sz val="12"/>
      <name val="仿宋_GB2312"/>
      <charset val="134"/>
    </font>
    <font>
      <sz val="12"/>
      <name val="方正黑体_GBK"/>
      <charset val="134"/>
    </font>
    <font>
      <sz val="12"/>
      <color theme="1"/>
      <name val="方正黑体_GBK"/>
      <charset val="134"/>
    </font>
    <font>
      <sz val="12"/>
      <name val="方正书宋_GBK"/>
      <charset val="134"/>
    </font>
    <font>
      <sz val="12"/>
      <color indexed="8"/>
      <name val="方正书宋_GBK"/>
      <charset val="134"/>
    </font>
    <font>
      <sz val="12"/>
      <color theme="1"/>
      <name val="方正书宋_GBK"/>
      <charset val="134"/>
    </font>
    <font>
      <b/>
      <sz val="12"/>
      <color indexed="8"/>
      <name val="方正黑体_GBK"/>
      <charset val="134"/>
    </font>
    <font>
      <b/>
      <sz val="12"/>
      <name val="方正黑体_GBK"/>
      <charset val="134"/>
    </font>
    <font>
      <sz val="11"/>
      <name val="Times New Roman"/>
      <charset val="134"/>
    </font>
    <font>
      <sz val="12"/>
      <color rgb="FFFF0000"/>
      <name val="Times New Roman"/>
      <charset val="134"/>
    </font>
    <font>
      <u/>
      <sz val="11"/>
      <color rgb="FF008080"/>
      <name val="Times New Roman"/>
      <charset val="134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2"/>
      <color theme="1"/>
      <name val="方正仿宋_GBK"/>
      <charset val="134"/>
    </font>
    <font>
      <b/>
      <sz val="12"/>
      <color theme="1"/>
      <name val="方正黑体_GBK"/>
      <charset val="134"/>
    </font>
    <font>
      <sz val="18"/>
      <color theme="1"/>
      <name val="宋体"/>
      <charset val="134"/>
      <scheme val="minor"/>
    </font>
    <font>
      <sz val="12"/>
      <color rgb="FF000000"/>
      <name val="方正书宋_GBK"/>
      <charset val="134"/>
    </font>
    <font>
      <b/>
      <sz val="12"/>
      <color theme="1"/>
      <name val="Times New Roman"/>
      <charset val="134"/>
    </font>
    <font>
      <sz val="11"/>
      <color theme="1"/>
      <name val="方正黑体_GBK"/>
      <charset val="134"/>
    </font>
    <font>
      <sz val="12"/>
      <name val="方正仿宋_GBK"/>
      <charset val="134"/>
    </font>
    <font>
      <sz val="13"/>
      <color theme="1"/>
      <name val="Times New Roman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6"/>
      <color theme="1"/>
      <name val="方正黑体_GBK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方正仿宋_GBK"/>
      <charset val="134"/>
    </font>
    <font>
      <sz val="14"/>
      <name val="方正黑体_GBK"/>
      <charset val="134"/>
    </font>
    <font>
      <sz val="14"/>
      <name val="Times New Roman"/>
      <charset val="134"/>
    </font>
    <font>
      <sz val="12"/>
      <name val="黑体"/>
      <charset val="134"/>
    </font>
    <font>
      <sz val="11"/>
      <name val="黑体"/>
      <charset val="134"/>
    </font>
    <font>
      <sz val="10"/>
      <name val="方正楷体_GBK"/>
      <charset val="134"/>
    </font>
    <font>
      <sz val="11"/>
      <name val="方正黑体_GBK"/>
      <charset val="134"/>
    </font>
    <font>
      <sz val="11"/>
      <name val="宋体"/>
      <charset val="134"/>
    </font>
    <font>
      <sz val="10"/>
      <name val="Times New Roman"/>
      <charset val="134"/>
    </font>
    <font>
      <sz val="12"/>
      <color rgb="FF000000"/>
      <name val="方正黑体_GBK"/>
      <charset val="134"/>
    </font>
    <font>
      <sz val="12"/>
      <color theme="1"/>
      <name val="宋体"/>
      <charset val="134"/>
      <scheme val="minor"/>
    </font>
    <font>
      <sz val="12"/>
      <color rgb="FF000000"/>
      <name val="方正仿宋_GBK"/>
      <charset val="134"/>
    </font>
    <font>
      <sz val="11"/>
      <color theme="1"/>
      <name val="方正仿宋_GBK"/>
      <charset val="134"/>
    </font>
    <font>
      <b/>
      <sz val="12"/>
      <color rgb="FF000000"/>
      <name val="方正黑体_GBK"/>
      <charset val="134"/>
    </font>
    <font>
      <b/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3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Times New Roman"/>
      <charset val="134"/>
    </font>
    <font>
      <sz val="11"/>
      <color theme="1"/>
      <name val="方正书宋_GBK"/>
      <charset val="134"/>
    </font>
    <font>
      <sz val="18"/>
      <color theme="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Helv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8"/>
      <color theme="1"/>
      <name val="方正小标宋_GBK"/>
      <charset val="134"/>
    </font>
    <font>
      <sz val="18"/>
      <name val="方正小标宋_GBK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3" fillId="0" borderId="33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" borderId="34" applyNumberFormat="0" applyAlignment="0" applyProtection="0">
      <alignment vertical="center"/>
    </xf>
    <xf numFmtId="0" fontId="65" fillId="4" borderId="35" applyNumberFormat="0" applyAlignment="0" applyProtection="0">
      <alignment vertical="center"/>
    </xf>
    <xf numFmtId="0" fontId="66" fillId="4" borderId="34" applyNumberFormat="0" applyAlignment="0" applyProtection="0">
      <alignment vertical="center"/>
    </xf>
    <xf numFmtId="0" fontId="67" fillId="5" borderId="36" applyNumberFormat="0" applyAlignment="0" applyProtection="0">
      <alignment vertical="center"/>
    </xf>
    <xf numFmtId="0" fontId="68" fillId="0" borderId="37" applyNumberFormat="0" applyFill="0" applyAlignment="0" applyProtection="0">
      <alignment vertical="center"/>
    </xf>
    <xf numFmtId="0" fontId="69" fillId="0" borderId="38" applyNumberFormat="0" applyFill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0" fontId="71" fillId="7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4" fillId="10" borderId="0" applyNumberFormat="0" applyBorder="0" applyAlignment="0" applyProtection="0">
      <alignment vertical="center"/>
    </xf>
    <xf numFmtId="0" fontId="74" fillId="11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3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5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74" fillId="18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74" fillId="22" borderId="0" applyNumberFormat="0" applyBorder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5" fillId="0" borderId="0">
      <alignment vertical="center"/>
    </xf>
    <xf numFmtId="0" fontId="76" fillId="0" borderId="0" applyProtection="0"/>
    <xf numFmtId="0" fontId="75" fillId="0" borderId="0" applyProtection="0">
      <alignment vertical="center"/>
    </xf>
    <xf numFmtId="0" fontId="0" fillId="0" borderId="0"/>
    <xf numFmtId="0" fontId="77" fillId="0" borderId="0">
      <alignment vertical="center"/>
    </xf>
    <xf numFmtId="0" fontId="78" fillId="0" borderId="0"/>
    <xf numFmtId="0" fontId="75" fillId="0" borderId="0" applyProtection="0">
      <alignment vertical="center"/>
    </xf>
    <xf numFmtId="0" fontId="79" fillId="0" borderId="0">
      <alignment vertical="center"/>
    </xf>
    <xf numFmtId="0" fontId="76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1" fillId="0" borderId="0" applyProtection="0">
      <alignment vertical="center"/>
    </xf>
  </cellStyleXfs>
  <cellXfs count="512">
    <xf numFmtId="0" fontId="0" fillId="0" borderId="0" xfId="0"/>
    <xf numFmtId="0" fontId="1" fillId="0" borderId="0" xfId="60" applyFont="1">
      <alignment vertical="center"/>
    </xf>
    <xf numFmtId="0" fontId="1" fillId="0" borderId="0" xfId="58" applyFont="1"/>
    <xf numFmtId="0" fontId="1" fillId="0" borderId="0" xfId="58" applyFont="1" applyAlignment="1">
      <alignment horizontal="center"/>
    </xf>
    <xf numFmtId="49" fontId="2" fillId="0" borderId="0" xfId="58" applyNumberFormat="1" applyFont="1" applyAlignment="1">
      <alignment horizontal="center" vertical="center"/>
    </xf>
    <xf numFmtId="0" fontId="3" fillId="0" borderId="0" xfId="58" applyFont="1" applyAlignment="1">
      <alignment horizontal="center"/>
    </xf>
    <xf numFmtId="10" fontId="3" fillId="0" borderId="0" xfId="49" applyNumberFormat="1" applyFont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1" fontId="4" fillId="0" borderId="2" xfId="57" applyNumberFormat="1" applyFont="1" applyBorder="1" applyAlignment="1" applyProtection="1">
      <alignment horizontal="center" vertical="center" wrapText="1"/>
      <protection locked="0"/>
    </xf>
    <xf numFmtId="177" fontId="5" fillId="0" borderId="2" xfId="58" applyNumberFormat="1" applyFont="1" applyFill="1" applyBorder="1" applyAlignment="1">
      <alignment horizontal="center" vertical="center" wrapText="1"/>
    </xf>
    <xf numFmtId="49" fontId="6" fillId="0" borderId="3" xfId="59" applyNumberFormat="1" applyFont="1" applyBorder="1" applyAlignment="1">
      <alignment horizontal="left" vertical="center" indent="1"/>
    </xf>
    <xf numFmtId="0" fontId="7" fillId="0" borderId="4" xfId="58" applyNumberFormat="1" applyFont="1" applyBorder="1" applyAlignment="1">
      <alignment horizontal="center" vertical="center"/>
    </xf>
    <xf numFmtId="10" fontId="6" fillId="0" borderId="5" xfId="58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 indent="2"/>
    </xf>
    <xf numFmtId="0" fontId="8" fillId="0" borderId="6" xfId="0" applyFont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/>
    </xf>
    <xf numFmtId="0" fontId="7" fillId="0" borderId="6" xfId="58" applyNumberFormat="1" applyFont="1" applyBorder="1" applyAlignment="1">
      <alignment horizontal="center" vertical="center"/>
    </xf>
    <xf numFmtId="10" fontId="6" fillId="0" borderId="7" xfId="58" applyNumberFormat="1" applyFont="1" applyFill="1" applyBorder="1" applyAlignment="1">
      <alignment horizontal="center" vertical="center"/>
    </xf>
    <xf numFmtId="49" fontId="4" fillId="0" borderId="8" xfId="58" applyNumberFormat="1" applyFont="1" applyFill="1" applyBorder="1" applyAlignment="1">
      <alignment horizontal="center" vertical="center"/>
    </xf>
    <xf numFmtId="0" fontId="9" fillId="0" borderId="9" xfId="58" applyNumberFormat="1" applyFont="1" applyBorder="1" applyAlignment="1">
      <alignment horizontal="center" vertical="center"/>
    </xf>
    <xf numFmtId="10" fontId="10" fillId="0" borderId="10" xfId="58" applyNumberFormat="1" applyFont="1" applyFill="1" applyBorder="1" applyAlignment="1">
      <alignment horizontal="center" vertical="center"/>
    </xf>
    <xf numFmtId="0" fontId="11" fillId="0" borderId="0" xfId="58" applyFont="1" applyAlignment="1">
      <alignment horizontal="left" vertical="center" wrapText="1"/>
    </xf>
    <xf numFmtId="0" fontId="11" fillId="0" borderId="0" xfId="58" applyFont="1" applyAlignment="1">
      <alignment horizontal="center" vertical="center" wrapText="1"/>
    </xf>
    <xf numFmtId="49" fontId="2" fillId="0" borderId="0" xfId="58" applyNumberFormat="1" applyFont="1" applyBorder="1" applyAlignment="1">
      <alignment horizontal="center" vertical="center"/>
    </xf>
    <xf numFmtId="0" fontId="3" fillId="0" borderId="0" xfId="58" applyFont="1" applyBorder="1" applyAlignment="1">
      <alignment horizontal="center"/>
    </xf>
    <xf numFmtId="10" fontId="3" fillId="0" borderId="0" xfId="49" applyNumberFormat="1" applyFont="1" applyBorder="1" applyAlignment="1">
      <alignment horizontal="center" vertical="center"/>
    </xf>
    <xf numFmtId="10" fontId="3" fillId="0" borderId="0" xfId="49" applyNumberFormat="1" applyFont="1" applyBorder="1" applyAlignment="1">
      <alignment horizontal="right" vertical="center"/>
    </xf>
    <xf numFmtId="1" fontId="4" fillId="0" borderId="11" xfId="57" applyNumberFormat="1" applyFont="1" applyBorder="1" applyAlignment="1" applyProtection="1">
      <alignment horizontal="center" vertical="center" wrapText="1"/>
      <protection locked="0"/>
    </xf>
    <xf numFmtId="177" fontId="4" fillId="0" borderId="0" xfId="58" applyNumberFormat="1" applyFont="1" applyFill="1" applyBorder="1" applyAlignment="1">
      <alignment horizontal="center" vertical="center" wrapText="1"/>
    </xf>
    <xf numFmtId="0" fontId="1" fillId="0" borderId="0" xfId="58" applyFont="1" applyAlignment="1">
      <alignment horizontal="center" vertical="center" wrapText="1"/>
    </xf>
    <xf numFmtId="0" fontId="12" fillId="0" borderId="0" xfId="58" applyFont="1" applyAlignment="1">
      <alignment horizontal="center" vertical="center" wrapText="1"/>
    </xf>
    <xf numFmtId="10" fontId="6" fillId="0" borderId="7" xfId="51" applyNumberFormat="1" applyFont="1" applyFill="1" applyBorder="1" applyAlignment="1">
      <alignment horizontal="center" vertical="center"/>
    </xf>
    <xf numFmtId="176" fontId="1" fillId="0" borderId="0" xfId="51" applyNumberFormat="1" applyFont="1" applyFill="1" applyBorder="1" applyAlignment="1">
      <alignment horizontal="right" vertical="center"/>
    </xf>
    <xf numFmtId="0" fontId="13" fillId="0" borderId="0" xfId="58" applyFont="1"/>
    <xf numFmtId="0" fontId="1" fillId="0" borderId="0" xfId="58" applyFont="1" applyBorder="1" applyAlignment="1">
      <alignment vertical="center"/>
    </xf>
    <xf numFmtId="0" fontId="14" fillId="0" borderId="0" xfId="0" applyFont="1" applyBorder="1" applyAlignment="1">
      <alignment horizontal="right" vertical="center" wrapText="1"/>
    </xf>
    <xf numFmtId="0" fontId="12" fillId="0" borderId="0" xfId="58" applyFont="1" applyBorder="1" applyAlignment="1">
      <alignment vertical="center"/>
    </xf>
    <xf numFmtId="49" fontId="4" fillId="0" borderId="8" xfId="58" applyNumberFormat="1" applyFont="1" applyBorder="1" applyAlignment="1">
      <alignment horizontal="center" vertical="center"/>
    </xf>
    <xf numFmtId="10" fontId="10" fillId="0" borderId="10" xfId="51" applyNumberFormat="1" applyFont="1" applyFill="1" applyBorder="1" applyAlignment="1">
      <alignment horizontal="center" vertical="center"/>
    </xf>
    <xf numFmtId="177" fontId="1" fillId="0" borderId="0" xfId="51" applyNumberFormat="1" applyFont="1" applyFill="1" applyBorder="1" applyAlignment="1">
      <alignment horizontal="right" vertical="center"/>
    </xf>
    <xf numFmtId="178" fontId="15" fillId="0" borderId="0" xfId="58" applyNumberFormat="1" applyFont="1" applyBorder="1" applyAlignment="1">
      <alignment vertical="center"/>
    </xf>
    <xf numFmtId="0" fontId="11" fillId="0" borderId="12" xfId="58" applyFont="1" applyBorder="1" applyAlignment="1">
      <alignment horizontal="left" vertical="center" wrapText="1"/>
    </xf>
    <xf numFmtId="0" fontId="11" fillId="0" borderId="12" xfId="58" applyFont="1" applyBorder="1" applyAlignment="1">
      <alignment horizontal="center" vertical="center" wrapText="1"/>
    </xf>
    <xf numFmtId="0" fontId="11" fillId="0" borderId="0" xfId="58" applyFont="1" applyBorder="1" applyAlignment="1">
      <alignment horizontal="left" vertical="center" wrapText="1"/>
    </xf>
    <xf numFmtId="177" fontId="1" fillId="0" borderId="0" xfId="58" applyNumberFormat="1" applyFont="1" applyBorder="1" applyAlignment="1">
      <alignment vertical="center"/>
    </xf>
    <xf numFmtId="0" fontId="1" fillId="0" borderId="0" xfId="58" applyFont="1" applyAlignment="1">
      <alignment vertical="center"/>
    </xf>
    <xf numFmtId="0" fontId="16" fillId="0" borderId="0" xfId="0" applyFont="1"/>
    <xf numFmtId="0" fontId="0" fillId="0" borderId="0" xfId="0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13" xfId="0" applyFont="1" applyBorder="1" applyAlignment="1">
      <alignment horizontal="right" vertical="center"/>
    </xf>
    <xf numFmtId="0" fontId="18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6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0" xfId="0" applyFont="1"/>
    <xf numFmtId="0" fontId="18" fillId="0" borderId="13" xfId="0" applyFont="1" applyBorder="1" applyAlignment="1">
      <alignment vertical="center"/>
    </xf>
    <xf numFmtId="0" fontId="21" fillId="0" borderId="3" xfId="0" applyFont="1" applyBorder="1" applyAlignment="1">
      <alignment horizontal="left" vertical="center" wrapText="1" indent="1"/>
    </xf>
    <xf numFmtId="0" fontId="21" fillId="0" borderId="6" xfId="0" applyFont="1" applyBorder="1" applyAlignment="1">
      <alignment horizontal="center" vertical="center" wrapText="1"/>
    </xf>
    <xf numFmtId="179" fontId="8" fillId="0" borderId="0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 indent="1"/>
    </xf>
    <xf numFmtId="1" fontId="8" fillId="0" borderId="6" xfId="0" applyNumberFormat="1" applyFont="1" applyBorder="1" applyAlignment="1">
      <alignment horizontal="center" vertical="center" wrapText="1"/>
    </xf>
    <xf numFmtId="1" fontId="19" fillId="0" borderId="9" xfId="0" applyNumberFormat="1" applyFont="1" applyBorder="1" applyAlignment="1">
      <alignment horizontal="center" vertical="center" wrapText="1"/>
    </xf>
    <xf numFmtId="179" fontId="19" fillId="0" borderId="10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176" fontId="14" fillId="0" borderId="5" xfId="0" applyNumberFormat="1" applyFont="1" applyBorder="1" applyAlignment="1">
      <alignment horizontal="right" vertical="center" wrapText="1"/>
    </xf>
    <xf numFmtId="176" fontId="22" fillId="0" borderId="10" xfId="0" applyNumberFormat="1" applyFont="1" applyBorder="1" applyAlignment="1">
      <alignment horizontal="right" vertical="center" wrapText="1"/>
    </xf>
    <xf numFmtId="0" fontId="18" fillId="0" borderId="0" xfId="0" applyFont="1"/>
    <xf numFmtId="0" fontId="18" fillId="0" borderId="0" xfId="0" applyFont="1" applyBorder="1" applyAlignment="1">
      <alignment horizontal="right" vertical="center" indent="1"/>
    </xf>
    <xf numFmtId="0" fontId="18" fillId="0" borderId="0" xfId="0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 wrapText="1"/>
    </xf>
    <xf numFmtId="177" fontId="8" fillId="0" borderId="0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justify" vertical="center" wrapText="1"/>
    </xf>
    <xf numFmtId="176" fontId="8" fillId="0" borderId="6" xfId="0" applyNumberFormat="1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176" fontId="19" fillId="0" borderId="4" xfId="0" applyNumberFormat="1" applyFont="1" applyBorder="1" applyAlignment="1">
      <alignment horizontal="center" vertical="center" wrapText="1"/>
    </xf>
    <xf numFmtId="177" fontId="19" fillId="0" borderId="19" xfId="0" applyNumberFormat="1" applyFont="1" applyBorder="1" applyAlignment="1">
      <alignment horizontal="center" vertical="center" wrapText="1"/>
    </xf>
    <xf numFmtId="180" fontId="24" fillId="0" borderId="12" xfId="52" applyNumberFormat="1" applyFont="1" applyFill="1" applyBorder="1" applyAlignment="1">
      <alignment horizontal="left" vertical="center" wrapText="1"/>
    </xf>
    <xf numFmtId="180" fontId="24" fillId="0" borderId="12" xfId="52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1" fontId="8" fillId="0" borderId="5" xfId="0" applyNumberFormat="1" applyFont="1" applyBorder="1" applyAlignment="1">
      <alignment horizontal="center" vertical="center"/>
    </xf>
    <xf numFmtId="49" fontId="6" fillId="0" borderId="3" xfId="52" applyNumberFormat="1" applyFont="1" applyFill="1" applyBorder="1" applyAlignment="1">
      <alignment horizontal="left" vertical="center" wrapText="1" indent="2"/>
    </xf>
    <xf numFmtId="1" fontId="8" fillId="0" borderId="7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1" fontId="8" fillId="0" borderId="15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1" fontId="8" fillId="0" borderId="16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vertical="center" wrapText="1"/>
    </xf>
    <xf numFmtId="1" fontId="8" fillId="0" borderId="21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1" fontId="14" fillId="0" borderId="22" xfId="0" applyNumberFormat="1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 wrapText="1"/>
    </xf>
    <xf numFmtId="0" fontId="25" fillId="0" borderId="0" xfId="0" applyFont="1" applyFill="1" applyAlignment="1"/>
    <xf numFmtId="0" fontId="0" fillId="0" borderId="0" xfId="0" applyFont="1" applyFill="1" applyAlignment="1"/>
    <xf numFmtId="0" fontId="26" fillId="0" borderId="0" xfId="0" applyFont="1" applyFill="1" applyAlignment="1">
      <alignment horizontal="left" vertical="center" indent="1"/>
    </xf>
    <xf numFmtId="0" fontId="27" fillId="0" borderId="0" xfId="0" applyFont="1" applyFill="1" applyAlignment="1">
      <alignment horizontal="left" vertical="center" indent="1"/>
    </xf>
    <xf numFmtId="0" fontId="28" fillId="0" borderId="0" xfId="0" applyFont="1" applyFill="1" applyAlignment="1">
      <alignment horizontal="justify" vertical="center"/>
    </xf>
    <xf numFmtId="0" fontId="18" fillId="0" borderId="0" xfId="0" applyFont="1" applyFill="1" applyAlignment="1">
      <alignment horizontal="right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 indent="2"/>
    </xf>
    <xf numFmtId="2" fontId="30" fillId="0" borderId="7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/>
    </xf>
    <xf numFmtId="2" fontId="30" fillId="0" borderId="10" xfId="0" applyNumberFormat="1" applyFont="1" applyFill="1" applyBorder="1" applyAlignment="1">
      <alignment horizontal="right" vertical="center" wrapText="1"/>
    </xf>
    <xf numFmtId="0" fontId="18" fillId="0" borderId="12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 indent="2"/>
    </xf>
    <xf numFmtId="180" fontId="8" fillId="0" borderId="15" xfId="0" applyNumberFormat="1" applyFont="1" applyFill="1" applyBorder="1" applyAlignment="1">
      <alignment horizontal="center" vertical="center" wrapText="1"/>
    </xf>
    <xf numFmtId="180" fontId="8" fillId="0" borderId="16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 indent="2"/>
    </xf>
    <xf numFmtId="180" fontId="8" fillId="0" borderId="9" xfId="0" applyNumberFormat="1" applyFont="1" applyFill="1" applyBorder="1" applyAlignment="1">
      <alignment horizontal="center" vertical="center" wrapText="1"/>
    </xf>
    <xf numFmtId="180" fontId="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31" fillId="0" borderId="0" xfId="52" applyFont="1" applyFill="1" applyAlignment="1"/>
    <xf numFmtId="0" fontId="32" fillId="0" borderId="0" xfId="52" applyFont="1" applyFill="1" applyAlignment="1"/>
    <xf numFmtId="0" fontId="33" fillId="0" borderId="0" xfId="52" applyFont="1" applyFill="1" applyAlignment="1"/>
    <xf numFmtId="0" fontId="34" fillId="0" borderId="0" xfId="0" applyFont="1" applyFill="1" applyAlignment="1"/>
    <xf numFmtId="0" fontId="33" fillId="0" borderId="0" xfId="0" applyFont="1" applyFill="1" applyAlignment="1"/>
    <xf numFmtId="0" fontId="35" fillId="0" borderId="0" xfId="0" applyFont="1" applyFill="1" applyAlignment="1"/>
    <xf numFmtId="0" fontId="34" fillId="0" borderId="0" xfId="52" applyFont="1" applyFill="1" applyAlignment="1"/>
    <xf numFmtId="0" fontId="33" fillId="0" borderId="0" xfId="52" applyFont="1" applyFill="1" applyBorder="1" applyAlignment="1"/>
    <xf numFmtId="0" fontId="36" fillId="0" borderId="0" xfId="52" applyFont="1" applyFill="1" applyAlignment="1">
      <alignment horizontal="left" vertical="center" wrapText="1" indent="1"/>
    </xf>
    <xf numFmtId="0" fontId="37" fillId="0" borderId="0" xfId="52" applyFont="1" applyFill="1" applyAlignment="1">
      <alignment horizontal="left" vertical="center" wrapText="1" indent="1"/>
    </xf>
    <xf numFmtId="0" fontId="32" fillId="0" borderId="13" xfId="52" applyFont="1" applyFill="1" applyBorder="1" applyAlignment="1"/>
    <xf numFmtId="0" fontId="24" fillId="0" borderId="13" xfId="52" applyFont="1" applyFill="1" applyBorder="1" applyAlignment="1">
      <alignment horizontal="center"/>
    </xf>
    <xf numFmtId="0" fontId="38" fillId="0" borderId="20" xfId="52" applyFont="1" applyFill="1" applyBorder="1" applyAlignment="1">
      <alignment horizontal="center" vertical="center" wrapText="1"/>
    </xf>
    <xf numFmtId="0" fontId="38" fillId="0" borderId="21" xfId="52" applyFont="1" applyFill="1" applyBorder="1" applyAlignment="1">
      <alignment horizontal="center" vertical="center" wrapText="1"/>
    </xf>
    <xf numFmtId="0" fontId="4" fillId="0" borderId="21" xfId="52" applyFont="1" applyFill="1" applyBorder="1" applyAlignment="1">
      <alignment horizontal="center" vertical="center" wrapText="1"/>
    </xf>
    <xf numFmtId="0" fontId="1" fillId="0" borderId="14" xfId="52" applyFont="1" applyFill="1" applyBorder="1" applyAlignment="1">
      <alignment horizontal="center" vertical="center" wrapText="1"/>
    </xf>
    <xf numFmtId="0" fontId="1" fillId="0" borderId="15" xfId="52" applyFont="1" applyFill="1" applyBorder="1" applyAlignment="1">
      <alignment horizontal="center" vertical="center" wrapText="1"/>
    </xf>
    <xf numFmtId="0" fontId="39" fillId="0" borderId="15" xfId="52" applyFont="1" applyFill="1" applyBorder="1" applyAlignment="1">
      <alignment horizontal="center" vertical="center" wrapText="1"/>
    </xf>
    <xf numFmtId="0" fontId="40" fillId="0" borderId="15" xfId="52" applyFont="1" applyFill="1" applyBorder="1" applyAlignment="1">
      <alignment horizontal="center" vertical="center" wrapText="1"/>
    </xf>
    <xf numFmtId="0" fontId="41" fillId="0" borderId="15" xfId="52" applyFont="1" applyFill="1" applyBorder="1" applyAlignment="1">
      <alignment horizontal="center" vertical="center" wrapText="1"/>
    </xf>
    <xf numFmtId="0" fontId="41" fillId="0" borderId="15" xfId="52" applyFont="1" applyFill="1" applyBorder="1" applyAlignment="1">
      <alignment vertical="center" wrapText="1"/>
    </xf>
    <xf numFmtId="0" fontId="42" fillId="0" borderId="14" xfId="53" applyNumberFormat="1" applyFont="1" applyFill="1" applyBorder="1" applyAlignment="1">
      <alignment horizontal="left" vertical="center" wrapText="1"/>
    </xf>
    <xf numFmtId="181" fontId="1" fillId="0" borderId="15" xfId="52" applyNumberFormat="1" applyFont="1" applyFill="1" applyBorder="1" applyAlignment="1">
      <alignment horizontal="center" vertical="center" wrapText="1"/>
    </xf>
    <xf numFmtId="0" fontId="41" fillId="0" borderId="0" xfId="52" applyFont="1" applyFill="1" applyBorder="1" applyAlignment="1">
      <alignment horizontal="left" vertical="center" wrapText="1"/>
    </xf>
    <xf numFmtId="0" fontId="41" fillId="0" borderId="0" xfId="52" applyFont="1" applyFill="1" applyBorder="1" applyAlignment="1">
      <alignment horizontal="left" vertical="center"/>
    </xf>
    <xf numFmtId="0" fontId="35" fillId="0" borderId="0" xfId="52" applyFont="1" applyFill="1" applyBorder="1" applyAlignment="1">
      <alignment horizontal="left" vertical="top" wrapText="1"/>
    </xf>
    <xf numFmtId="0" fontId="11" fillId="0" borderId="0" xfId="52" applyFont="1" applyFill="1" applyBorder="1" applyAlignment="1">
      <alignment horizontal="left" vertical="top" wrapText="1"/>
    </xf>
    <xf numFmtId="0" fontId="38" fillId="0" borderId="1" xfId="52" applyFont="1" applyFill="1" applyBorder="1" applyAlignment="1">
      <alignment horizontal="center" vertical="center" wrapText="1"/>
    </xf>
    <xf numFmtId="0" fontId="38" fillId="0" borderId="11" xfId="52" applyFont="1" applyFill="1" applyBorder="1" applyAlignment="1">
      <alignment horizontal="center" vertical="center" wrapText="1"/>
    </xf>
    <xf numFmtId="0" fontId="4" fillId="0" borderId="11" xfId="52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left" vertical="center" wrapText="1"/>
    </xf>
    <xf numFmtId="0" fontId="35" fillId="0" borderId="13" xfId="52" applyFont="1" applyFill="1" applyBorder="1" applyAlignment="1">
      <alignment horizontal="left" vertical="top" wrapText="1"/>
    </xf>
    <xf numFmtId="0" fontId="33" fillId="0" borderId="14" xfId="0" applyFont="1" applyFill="1" applyBorder="1" applyAlignment="1">
      <alignment horizontal="left" vertical="center" wrapText="1"/>
    </xf>
    <xf numFmtId="0" fontId="35" fillId="0" borderId="0" xfId="52" applyFont="1" applyFill="1" applyBorder="1" applyAlignment="1">
      <alignment horizontal="left" vertical="center" wrapText="1"/>
    </xf>
    <xf numFmtId="181" fontId="1" fillId="0" borderId="15" xfId="52" applyNumberFormat="1" applyFont="1" applyFill="1" applyBorder="1" applyAlignment="1">
      <alignment horizontal="right" vertical="center" wrapText="1"/>
    </xf>
    <xf numFmtId="181" fontId="1" fillId="0" borderId="16" xfId="52" applyNumberFormat="1" applyFont="1" applyFill="1" applyBorder="1" applyAlignment="1">
      <alignment horizontal="right" vertical="center" wrapText="1"/>
    </xf>
    <xf numFmtId="0" fontId="35" fillId="0" borderId="13" xfId="52" applyFont="1" applyFill="1" applyBorder="1" applyAlignment="1">
      <alignment horizontal="left" vertical="center" wrapText="1"/>
    </xf>
    <xf numFmtId="0" fontId="34" fillId="0" borderId="14" xfId="0" applyFont="1" applyFill="1" applyBorder="1" applyAlignment="1">
      <alignment horizontal="left" vertical="center" wrapText="1"/>
    </xf>
    <xf numFmtId="181" fontId="1" fillId="0" borderId="16" xfId="52" applyNumberFormat="1" applyFont="1" applyFill="1" applyBorder="1" applyAlignment="1">
      <alignment horizontal="center" vertical="center" wrapText="1"/>
    </xf>
    <xf numFmtId="0" fontId="31" fillId="0" borderId="0" xfId="52" applyFont="1" applyFill="1" applyBorder="1" applyAlignment="1"/>
    <xf numFmtId="0" fontId="32" fillId="0" borderId="0" xfId="52" applyFont="1" applyFill="1" applyBorder="1" applyAlignment="1"/>
    <xf numFmtId="0" fontId="4" fillId="0" borderId="22" xfId="52" applyFont="1" applyFill="1" applyBorder="1" applyAlignment="1">
      <alignment horizontal="center" vertical="center" wrapText="1"/>
    </xf>
    <xf numFmtId="0" fontId="41" fillId="0" borderId="16" xfId="52" applyFont="1" applyFill="1" applyBorder="1" applyAlignment="1">
      <alignment horizontal="center" vertical="center" wrapText="1"/>
    </xf>
    <xf numFmtId="176" fontId="33" fillId="0" borderId="0" xfId="52" applyNumberFormat="1" applyFont="1" applyFill="1" applyAlignment="1"/>
    <xf numFmtId="0" fontId="4" fillId="0" borderId="2" xfId="52" applyFont="1" applyFill="1" applyBorder="1" applyAlignment="1">
      <alignment horizontal="center" vertical="center" wrapText="1"/>
    </xf>
    <xf numFmtId="181" fontId="43" fillId="0" borderId="16" xfId="52" applyNumberFormat="1" applyFont="1" applyFill="1" applyBorder="1" applyAlignment="1">
      <alignment horizontal="right" vertical="center" wrapText="1"/>
    </xf>
    <xf numFmtId="181" fontId="43" fillId="0" borderId="16" xfId="52" applyNumberFormat="1" applyFont="1" applyFill="1" applyBorder="1" applyAlignment="1">
      <alignment horizontal="center" vertical="center" wrapText="1"/>
    </xf>
    <xf numFmtId="0" fontId="34" fillId="0" borderId="0" xfId="52" applyFont="1" applyFill="1" applyBorder="1" applyAlignment="1"/>
    <xf numFmtId="176" fontId="34" fillId="0" borderId="0" xfId="52" applyNumberFormat="1" applyFont="1" applyFill="1" applyAlignment="1"/>
    <xf numFmtId="0" fontId="41" fillId="0" borderId="5" xfId="52" applyFont="1" applyFill="1" applyBorder="1" applyAlignment="1">
      <alignment horizontal="center" vertical="center" wrapText="1"/>
    </xf>
    <xf numFmtId="0" fontId="35" fillId="0" borderId="0" xfId="52" applyFont="1" applyFill="1" applyBorder="1" applyAlignment="1"/>
    <xf numFmtId="0" fontId="0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9" fillId="0" borderId="1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180" fontId="30" fillId="0" borderId="6" xfId="0" applyNumberFormat="1" applyFont="1" applyFill="1" applyBorder="1" applyAlignment="1">
      <alignment horizontal="right" vertical="center" wrapText="1"/>
    </xf>
    <xf numFmtId="180" fontId="21" fillId="0" borderId="6" xfId="0" applyNumberFormat="1" applyFont="1" applyFill="1" applyBorder="1" applyAlignment="1">
      <alignment horizontal="center" vertical="center" wrapText="1"/>
    </xf>
    <xf numFmtId="10" fontId="8" fillId="0" borderId="5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180" fontId="44" fillId="0" borderId="9" xfId="0" applyNumberFormat="1" applyFont="1" applyFill="1" applyBorder="1" applyAlignment="1">
      <alignment horizontal="right" vertical="center" wrapText="1"/>
    </xf>
    <xf numFmtId="180" fontId="44" fillId="0" borderId="9" xfId="0" applyNumberFormat="1" applyFont="1" applyFill="1" applyBorder="1" applyAlignment="1">
      <alignment horizontal="center" vertical="center" wrapText="1"/>
    </xf>
    <xf numFmtId="180" fontId="44" fillId="0" borderId="10" xfId="0" applyNumberFormat="1" applyFont="1" applyFill="1" applyBorder="1" applyAlignment="1">
      <alignment horizontal="center" vertical="center" wrapText="1"/>
    </xf>
    <xf numFmtId="10" fontId="5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/>
    <xf numFmtId="0" fontId="45" fillId="0" borderId="0" xfId="0" applyFont="1" applyFill="1" applyAlignment="1"/>
    <xf numFmtId="0" fontId="1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/>
    </xf>
    <xf numFmtId="0" fontId="27" fillId="0" borderId="0" xfId="0" applyFont="1" applyFill="1" applyAlignment="1">
      <alignment horizontal="center"/>
    </xf>
    <xf numFmtId="0" fontId="18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left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left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left" vertical="center" wrapText="1" indent="2"/>
    </xf>
    <xf numFmtId="2" fontId="8" fillId="0" borderId="23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right" vertical="center"/>
    </xf>
    <xf numFmtId="0" fontId="6" fillId="0" borderId="14" xfId="62" applyNumberFormat="1" applyFont="1" applyFill="1" applyBorder="1" applyAlignment="1" applyProtection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1" fontId="14" fillId="0" borderId="16" xfId="0" applyNumberFormat="1" applyFont="1" applyBorder="1" applyAlignment="1">
      <alignment horizontal="right" vertical="center" wrapText="1"/>
    </xf>
    <xf numFmtId="0" fontId="14" fillId="0" borderId="24" xfId="0" applyFont="1" applyBorder="1" applyAlignment="1">
      <alignment horizontal="left" vertical="center" wrapText="1" indent="1"/>
    </xf>
    <xf numFmtId="0" fontId="14" fillId="0" borderId="25" xfId="0" applyFont="1" applyBorder="1" applyAlignment="1">
      <alignment vertical="center" wrapText="1"/>
    </xf>
    <xf numFmtId="1" fontId="14" fillId="0" borderId="23" xfId="0" applyNumberFormat="1" applyFont="1" applyBorder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26" fillId="0" borderId="0" xfId="0" applyFont="1" applyBorder="1" applyAlignment="1">
      <alignment horizontal="left" vertical="center" indent="1"/>
    </xf>
    <xf numFmtId="0" fontId="26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45" fillId="0" borderId="0" xfId="0" applyFont="1"/>
    <xf numFmtId="0" fontId="18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horizontal="left" vertical="center" wrapText="1" indent="1"/>
    </xf>
    <xf numFmtId="0" fontId="5" fillId="0" borderId="19" xfId="0" applyFont="1" applyBorder="1" applyAlignment="1">
      <alignment horizontal="left" vertical="center" wrapText="1" indent="2"/>
    </xf>
    <xf numFmtId="0" fontId="8" fillId="0" borderId="0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 indent="4"/>
    </xf>
    <xf numFmtId="0" fontId="8" fillId="0" borderId="0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2"/>
    </xf>
    <xf numFmtId="0" fontId="5" fillId="0" borderId="0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 indent="1"/>
    </xf>
    <xf numFmtId="0" fontId="8" fillId="0" borderId="3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 indent="4"/>
    </xf>
    <xf numFmtId="0" fontId="8" fillId="0" borderId="3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justify" vertical="center" wrapText="1"/>
    </xf>
    <xf numFmtId="0" fontId="48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182" fontId="5" fillId="0" borderId="0" xfId="0" applyNumberFormat="1" applyFont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 indent="1"/>
    </xf>
    <xf numFmtId="0" fontId="18" fillId="0" borderId="6" xfId="0" applyFont="1" applyFill="1" applyBorder="1" applyAlignment="1">
      <alignment horizontal="left" vertical="center" wrapText="1" indent="1"/>
    </xf>
    <xf numFmtId="0" fontId="8" fillId="0" borderId="6" xfId="0" applyFont="1" applyFill="1" applyBorder="1" applyAlignment="1">
      <alignment horizontal="center" vertical="center" wrapText="1"/>
    </xf>
    <xf numFmtId="182" fontId="8" fillId="0" borderId="0" xfId="0" applyNumberFormat="1" applyFont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 indent="2"/>
    </xf>
    <xf numFmtId="0" fontId="18" fillId="0" borderId="7" xfId="0" applyFont="1" applyFill="1" applyBorder="1" applyAlignment="1">
      <alignment horizontal="left" vertical="center" wrapText="1" indent="2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left" vertical="center" wrapText="1" inden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left" vertical="center" wrapText="1" indent="2"/>
    </xf>
    <xf numFmtId="0" fontId="8" fillId="0" borderId="24" xfId="0" applyFont="1" applyFill="1" applyBorder="1" applyAlignment="1">
      <alignment horizontal="left" vertical="center" wrapText="1" indent="1"/>
    </xf>
    <xf numFmtId="0" fontId="18" fillId="0" borderId="23" xfId="0" applyFont="1" applyFill="1" applyBorder="1" applyAlignment="1">
      <alignment horizontal="left" vertical="center" wrapText="1" indent="1"/>
    </xf>
    <xf numFmtId="176" fontId="8" fillId="0" borderId="25" xfId="0" applyNumberFormat="1" applyFont="1" applyFill="1" applyBorder="1" applyAlignment="1">
      <alignment horizontal="center" vertical="center" wrapText="1"/>
    </xf>
    <xf numFmtId="182" fontId="8" fillId="0" borderId="13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 indent="2"/>
    </xf>
    <xf numFmtId="0" fontId="18" fillId="0" borderId="0" xfId="0" applyFont="1" applyFill="1" applyBorder="1" applyAlignment="1">
      <alignment horizontal="left" vertical="center" wrapText="1" indent="2"/>
    </xf>
    <xf numFmtId="0" fontId="8" fillId="0" borderId="3" xfId="0" applyNumberFormat="1" applyFont="1" applyFill="1" applyBorder="1" applyAlignment="1">
      <alignment horizontal="left" vertical="center" wrapText="1" indent="1"/>
    </xf>
    <xf numFmtId="0" fontId="8" fillId="0" borderId="24" xfId="0" applyNumberFormat="1" applyFont="1" applyFill="1" applyBorder="1" applyAlignment="1">
      <alignment horizontal="left" vertical="center" wrapText="1" indent="2"/>
    </xf>
    <xf numFmtId="0" fontId="18" fillId="0" borderId="23" xfId="0" applyFont="1" applyFill="1" applyBorder="1" applyAlignment="1">
      <alignment horizontal="left" vertical="center" wrapText="1" indent="2"/>
    </xf>
    <xf numFmtId="0" fontId="5" fillId="0" borderId="8" xfId="0" applyFont="1" applyBorder="1" applyAlignment="1">
      <alignment horizontal="left" vertical="center" wrapText="1" indent="2"/>
    </xf>
    <xf numFmtId="176" fontId="19" fillId="0" borderId="10" xfId="0" applyNumberFormat="1" applyFont="1" applyBorder="1" applyAlignment="1">
      <alignment horizontal="center" vertical="center" wrapText="1"/>
    </xf>
    <xf numFmtId="182" fontId="19" fillId="0" borderId="10" xfId="0" applyNumberFormat="1" applyFont="1" applyBorder="1" applyAlignment="1">
      <alignment horizontal="center" vertical="center" wrapText="1"/>
    </xf>
    <xf numFmtId="0" fontId="49" fillId="0" borderId="0" xfId="0" applyFont="1"/>
    <xf numFmtId="0" fontId="24" fillId="0" borderId="0" xfId="51" applyNumberFormat="1" applyFont="1" applyFill="1" applyAlignment="1">
      <alignment horizontal="left" vertical="center" wrapText="1"/>
    </xf>
    <xf numFmtId="0" fontId="24" fillId="0" borderId="0" xfId="51" applyNumberFormat="1" applyFont="1" applyFill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 indent="1"/>
    </xf>
    <xf numFmtId="182" fontId="8" fillId="0" borderId="19" xfId="0" applyNumberFormat="1" applyFont="1" applyBorder="1" applyAlignment="1">
      <alignment horizontal="center" vertical="center" wrapText="1"/>
    </xf>
    <xf numFmtId="182" fontId="8" fillId="0" borderId="0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center" vertical="center" wrapText="1"/>
    </xf>
    <xf numFmtId="182" fontId="8" fillId="0" borderId="29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182" fontId="19" fillId="0" borderId="13" xfId="0" applyNumberFormat="1" applyFont="1" applyBorder="1" applyAlignment="1">
      <alignment horizontal="center" vertical="center" wrapText="1"/>
    </xf>
    <xf numFmtId="0" fontId="24" fillId="0" borderId="12" xfId="51" applyNumberFormat="1" applyFont="1" applyFill="1" applyBorder="1" applyAlignment="1">
      <alignment horizontal="left" vertical="center" wrapText="1"/>
    </xf>
    <xf numFmtId="0" fontId="24" fillId="0" borderId="12" xfId="51" applyNumberFormat="1" applyFont="1" applyFill="1" applyBorder="1" applyAlignment="1">
      <alignment horizontal="center" vertical="center"/>
    </xf>
    <xf numFmtId="0" fontId="4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 inden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left" vertical="center" wrapText="1" indent="1"/>
    </xf>
    <xf numFmtId="0" fontId="14" fillId="0" borderId="3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center" wrapText="1"/>
    </xf>
    <xf numFmtId="0" fontId="25" fillId="0" borderId="0" xfId="0" applyFont="1"/>
    <xf numFmtId="0" fontId="26" fillId="0" borderId="0" xfId="0" applyFont="1" applyAlignment="1">
      <alignment horizontal="left" vertical="center"/>
    </xf>
    <xf numFmtId="0" fontId="51" fillId="0" borderId="0" xfId="0" applyFont="1"/>
    <xf numFmtId="0" fontId="29" fillId="0" borderId="27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2" fontId="30" fillId="0" borderId="5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2" fontId="30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3" xfId="0" applyFont="1" applyFill="1" applyBorder="1" applyAlignment="1">
      <alignment horizontal="right"/>
    </xf>
    <xf numFmtId="0" fontId="29" fillId="0" borderId="18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center" wrapText="1" indent="2"/>
    </xf>
    <xf numFmtId="180" fontId="8" fillId="0" borderId="22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 indent="2"/>
    </xf>
    <xf numFmtId="180" fontId="8" fillId="0" borderId="25" xfId="0" applyNumberFormat="1" applyFont="1" applyFill="1" applyBorder="1" applyAlignment="1">
      <alignment horizontal="center" vertical="center" wrapText="1"/>
    </xf>
    <xf numFmtId="180" fontId="8" fillId="0" borderId="23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27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8" fillId="0" borderId="3" xfId="0" applyFont="1" applyFill="1" applyBorder="1" applyAlignment="1">
      <alignment vertical="center" wrapText="1"/>
    </xf>
    <xf numFmtId="10" fontId="21" fillId="0" borderId="5" xfId="3" applyNumberFormat="1" applyFont="1" applyFill="1" applyBorder="1" applyAlignment="1">
      <alignment horizontal="center" vertical="center" wrapText="1"/>
    </xf>
    <xf numFmtId="9" fontId="0" fillId="0" borderId="0" xfId="3" applyFont="1" applyAlignment="1"/>
    <xf numFmtId="10" fontId="21" fillId="0" borderId="7" xfId="3" applyNumberFormat="1" applyFont="1" applyFill="1" applyBorder="1" applyAlignment="1">
      <alignment horizontal="center" vertical="center" wrapText="1"/>
    </xf>
    <xf numFmtId="10" fontId="44" fillId="0" borderId="10" xfId="3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justify" vertic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44" fillId="0" borderId="1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 indent="2"/>
    </xf>
    <xf numFmtId="0" fontId="21" fillId="0" borderId="24" xfId="0" applyFont="1" applyBorder="1" applyAlignment="1">
      <alignment horizontal="left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0" fontId="6" fillId="0" borderId="17" xfId="62" applyNumberFormat="1" applyFont="1" applyFill="1" applyBorder="1" applyAlignment="1" applyProtection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1" fontId="14" fillId="0" borderId="7" xfId="0" applyNumberFormat="1" applyFont="1" applyBorder="1" applyAlignment="1">
      <alignment horizontal="right" vertical="center"/>
    </xf>
    <xf numFmtId="0" fontId="6" fillId="0" borderId="3" xfId="62" applyNumberFormat="1" applyFont="1" applyFill="1" applyBorder="1" applyAlignment="1" applyProtection="1">
      <alignment horizontal="left" vertical="center" wrapText="1"/>
    </xf>
    <xf numFmtId="0" fontId="52" fillId="0" borderId="0" xfId="0" applyFont="1"/>
    <xf numFmtId="0" fontId="16" fillId="0" borderId="0" xfId="0" applyFont="1" applyFill="1" applyBorder="1"/>
    <xf numFmtId="0" fontId="16" fillId="0" borderId="0" xfId="0" applyFont="1" applyFill="1"/>
    <xf numFmtId="0" fontId="26" fillId="0" borderId="0" xfId="0" applyFont="1" applyFill="1" applyBorder="1" applyAlignment="1">
      <alignment horizontal="left" indent="1"/>
    </xf>
    <xf numFmtId="0" fontId="14" fillId="0" borderId="0" xfId="0" applyFont="1" applyFill="1" applyBorder="1" applyAlignment="1"/>
    <xf numFmtId="0" fontId="18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3" fillId="0" borderId="5" xfId="0" applyNumberFormat="1" applyFont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 wrapText="1"/>
    </xf>
    <xf numFmtId="176" fontId="21" fillId="0" borderId="7" xfId="0" applyNumberFormat="1" applyFont="1" applyFill="1" applyBorder="1" applyAlignment="1">
      <alignment horizontal="center" vertical="center"/>
    </xf>
    <xf numFmtId="176" fontId="48" fillId="0" borderId="10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left" vertical="center" wrapText="1" indent="1"/>
    </xf>
    <xf numFmtId="0" fontId="44" fillId="0" borderId="4" xfId="0" applyFont="1" applyBorder="1" applyAlignment="1">
      <alignment horizontal="left" vertical="center" wrapText="1" indent="1"/>
    </xf>
    <xf numFmtId="1" fontId="44" fillId="0" borderId="5" xfId="0" applyNumberFormat="1" applyFont="1" applyBorder="1" applyAlignment="1">
      <alignment horizontal="center" vertical="center" wrapText="1"/>
    </xf>
    <xf numFmtId="0" fontId="46" fillId="0" borderId="6" xfId="0" applyFont="1" applyBorder="1" applyAlignment="1">
      <alignment horizontal="left" vertical="center" wrapText="1" indent="2"/>
    </xf>
    <xf numFmtId="1" fontId="21" fillId="0" borderId="7" xfId="0" applyNumberFormat="1" applyFont="1" applyBorder="1" applyAlignment="1">
      <alignment horizontal="center" vertical="center" wrapText="1"/>
    </xf>
    <xf numFmtId="0" fontId="44" fillId="0" borderId="3" xfId="0" applyFont="1" applyBorder="1" applyAlignment="1">
      <alignment horizontal="left" vertical="center" wrapText="1" indent="1"/>
    </xf>
    <xf numFmtId="0" fontId="44" fillId="0" borderId="6" xfId="0" applyFont="1" applyBorder="1" applyAlignment="1">
      <alignment horizontal="left" vertical="center" wrapText="1" indent="1"/>
    </xf>
    <xf numFmtId="1" fontId="44" fillId="0" borderId="7" xfId="0" applyNumberFormat="1" applyFont="1" applyBorder="1" applyAlignment="1">
      <alignment horizontal="center" vertical="center" wrapText="1"/>
    </xf>
    <xf numFmtId="0" fontId="21" fillId="0" borderId="3" xfId="0" applyNumberFormat="1" applyFont="1" applyBorder="1" applyAlignment="1">
      <alignment horizontal="left" vertical="center" wrapText="1" indent="2"/>
    </xf>
    <xf numFmtId="0" fontId="21" fillId="0" borderId="24" xfId="0" applyNumberFormat="1" applyFont="1" applyBorder="1" applyAlignment="1">
      <alignment horizontal="left" vertical="center" wrapText="1" indent="2"/>
    </xf>
    <xf numFmtId="0" fontId="46" fillId="0" borderId="25" xfId="0" applyFont="1" applyBorder="1" applyAlignment="1">
      <alignment horizontal="left" vertical="center" wrapText="1" indent="2"/>
    </xf>
    <xf numFmtId="1" fontId="21" fillId="0" borderId="23" xfId="0" applyNumberFormat="1" applyFont="1" applyBorder="1" applyAlignment="1">
      <alignment horizontal="center" vertical="center" wrapText="1"/>
    </xf>
    <xf numFmtId="0" fontId="22" fillId="0" borderId="8" xfId="0" applyFont="1" applyBorder="1" applyAlignment="1">
      <alignment horizontal="justify" vertical="center" wrapText="1"/>
    </xf>
    <xf numFmtId="1" fontId="48" fillId="0" borderId="10" xfId="0" applyNumberFormat="1" applyFont="1" applyBorder="1" applyAlignment="1">
      <alignment horizontal="center" vertical="center" wrapText="1"/>
    </xf>
    <xf numFmtId="0" fontId="54" fillId="0" borderId="0" xfId="0" applyFont="1" applyAlignment="1">
      <alignment horizontal="left"/>
    </xf>
    <xf numFmtId="0" fontId="54" fillId="0" borderId="0" xfId="0" applyFont="1" applyFill="1" applyAlignment="1">
      <alignment horizontal="center"/>
    </xf>
    <xf numFmtId="0" fontId="55" fillId="0" borderId="0" xfId="0" applyFont="1" applyAlignment="1">
      <alignment horizontal="center" vertical="center"/>
    </xf>
    <xf numFmtId="0" fontId="55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center"/>
    </xf>
    <xf numFmtId="0" fontId="8" fillId="0" borderId="18" xfId="0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8" fillId="0" borderId="3" xfId="0" applyNumberFormat="1" applyFont="1" applyBorder="1" applyAlignment="1">
      <alignment horizontal="left" vertical="center" indent="1"/>
    </xf>
    <xf numFmtId="0" fontId="8" fillId="0" borderId="6" xfId="0" applyFont="1" applyFill="1" applyBorder="1" applyAlignment="1">
      <alignment horizontal="left" vertical="center" indent="1"/>
    </xf>
    <xf numFmtId="176" fontId="8" fillId="0" borderId="7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left" vertical="center" indent="2"/>
    </xf>
    <xf numFmtId="0" fontId="18" fillId="0" borderId="6" xfId="0" applyFont="1" applyFill="1" applyBorder="1" applyAlignment="1">
      <alignment horizontal="left" vertical="center" indent="2"/>
    </xf>
    <xf numFmtId="0" fontId="8" fillId="0" borderId="24" xfId="0" applyNumberFormat="1" applyFont="1" applyBorder="1" applyAlignment="1">
      <alignment horizontal="left" vertical="center" indent="1"/>
    </xf>
    <xf numFmtId="0" fontId="8" fillId="0" borderId="25" xfId="0" applyFont="1" applyFill="1" applyBorder="1" applyAlignment="1">
      <alignment horizontal="left" vertical="center" indent="1"/>
    </xf>
    <xf numFmtId="176" fontId="8" fillId="0" borderId="23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left" vertical="center" indent="2"/>
    </xf>
    <xf numFmtId="176" fontId="8" fillId="0" borderId="0" xfId="0" applyNumberFormat="1" applyFont="1" applyFill="1" applyBorder="1" applyAlignment="1">
      <alignment horizontal="center" vertical="center"/>
    </xf>
    <xf numFmtId="0" fontId="8" fillId="0" borderId="24" xfId="0" applyNumberFormat="1" applyFont="1" applyFill="1" applyBorder="1" applyAlignment="1">
      <alignment horizontal="left" vertical="center" indent="2"/>
    </xf>
    <xf numFmtId="0" fontId="18" fillId="0" borderId="25" xfId="0" applyFont="1" applyFill="1" applyBorder="1" applyAlignment="1">
      <alignment horizontal="left" vertical="center" indent="2"/>
    </xf>
    <xf numFmtId="0" fontId="8" fillId="0" borderId="0" xfId="0" applyNumberFormat="1" applyFont="1" applyBorder="1" applyAlignment="1">
      <alignment horizontal="left" vertical="center" indent="1"/>
    </xf>
    <xf numFmtId="0" fontId="5" fillId="0" borderId="6" xfId="0" applyFont="1" applyFill="1" applyBorder="1" applyAlignment="1">
      <alignment vertical="center"/>
    </xf>
    <xf numFmtId="0" fontId="8" fillId="0" borderId="13" xfId="0" applyNumberFormat="1" applyFont="1" applyFill="1" applyBorder="1" applyAlignment="1">
      <alignment horizontal="left" vertical="center" indent="2"/>
    </xf>
    <xf numFmtId="176" fontId="8" fillId="0" borderId="13" xfId="0" applyNumberFormat="1" applyFont="1" applyFill="1" applyBorder="1" applyAlignment="1">
      <alignment horizontal="center" vertical="center"/>
    </xf>
    <xf numFmtId="0" fontId="5" fillId="0" borderId="24" xfId="0" applyNumberFormat="1" applyFont="1" applyBorder="1" applyAlignment="1">
      <alignment horizontal="left" vertical="center"/>
    </xf>
    <xf numFmtId="0" fontId="5" fillId="0" borderId="25" xfId="0" applyFont="1" applyFill="1" applyBorder="1" applyAlignment="1">
      <alignment vertical="center"/>
    </xf>
    <xf numFmtId="176" fontId="5" fillId="0" borderId="23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1" fontId="4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 indent="1"/>
    </xf>
    <xf numFmtId="1" fontId="8" fillId="0" borderId="6" xfId="0" applyNumberFormat="1" applyFont="1" applyFill="1" applyBorder="1" applyAlignment="1">
      <alignment horizontal="center" vertical="center"/>
    </xf>
    <xf numFmtId="182" fontId="8" fillId="0" borderId="7" xfId="0" applyNumberFormat="1" applyFont="1" applyFill="1" applyBorder="1" applyAlignment="1">
      <alignment horizontal="center" vertical="center" wrapText="1"/>
    </xf>
    <xf numFmtId="182" fontId="8" fillId="0" borderId="22" xfId="0" applyNumberFormat="1" applyFont="1" applyFill="1" applyBorder="1" applyAlignment="1">
      <alignment horizontal="center" vertical="center" wrapText="1"/>
    </xf>
    <xf numFmtId="176" fontId="48" fillId="0" borderId="9" xfId="0" applyNumberFormat="1" applyFont="1" applyFill="1" applyBorder="1" applyAlignment="1">
      <alignment horizontal="center" vertical="center" wrapText="1"/>
    </xf>
    <xf numFmtId="182" fontId="19" fillId="0" borderId="7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left" vertical="center" wrapText="1" indent="1"/>
    </xf>
    <xf numFmtId="182" fontId="8" fillId="0" borderId="5" xfId="0" applyNumberFormat="1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left" vertical="center" wrapText="1" indent="2"/>
    </xf>
    <xf numFmtId="0" fontId="21" fillId="0" borderId="0" xfId="0" applyFont="1" applyBorder="1" applyAlignment="1">
      <alignment horizontal="left" vertical="center" wrapText="1" indent="1"/>
    </xf>
    <xf numFmtId="0" fontId="46" fillId="0" borderId="29" xfId="0" applyFont="1" applyBorder="1" applyAlignment="1">
      <alignment horizontal="left" vertical="center" wrapText="1" indent="2"/>
    </xf>
    <xf numFmtId="0" fontId="8" fillId="0" borderId="2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182" fontId="19" fillId="0" borderId="23" xfId="0" applyNumberFormat="1" applyFont="1" applyBorder="1" applyAlignment="1">
      <alignment horizontal="center" vertical="center" wrapText="1"/>
    </xf>
    <xf numFmtId="0" fontId="24" fillId="0" borderId="12" xfId="55" applyNumberFormat="1" applyFont="1" applyFill="1" applyBorder="1" applyAlignment="1">
      <alignment horizontal="left" vertical="center" wrapText="1"/>
    </xf>
    <xf numFmtId="0" fontId="1" fillId="0" borderId="12" xfId="55" applyNumberFormat="1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 wrapText="1"/>
    </xf>
    <xf numFmtId="176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vertical="center"/>
    </xf>
    <xf numFmtId="176" fontId="24" fillId="0" borderId="0" xfId="0" applyNumberFormat="1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76" fontId="4" fillId="0" borderId="15" xfId="0" applyNumberFormat="1" applyFont="1" applyFill="1" applyBorder="1" applyAlignment="1" applyProtection="1">
      <alignment horizontal="center" vertical="center" wrapText="1"/>
    </xf>
    <xf numFmtId="176" fontId="4" fillId="0" borderId="16" xfId="0" applyNumberFormat="1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justify" vertical="center" wrapText="1"/>
    </xf>
    <xf numFmtId="176" fontId="6" fillId="0" borderId="4" xfId="0" applyNumberFormat="1" applyFont="1" applyFill="1" applyBorder="1" applyAlignment="1" applyProtection="1">
      <alignment horizontal="center" vertical="center"/>
    </xf>
    <xf numFmtId="176" fontId="6" fillId="0" borderId="4" xfId="0" applyNumberFormat="1" applyFont="1" applyFill="1" applyBorder="1" applyAlignment="1" applyProtection="1">
      <alignment horizontal="justify" vertical="center" wrapText="1"/>
    </xf>
    <xf numFmtId="176" fontId="6" fillId="0" borderId="5" xfId="0" applyNumberFormat="1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justify" vertical="center" wrapText="1"/>
    </xf>
    <xf numFmtId="176" fontId="6" fillId="0" borderId="6" xfId="0" applyNumberFormat="1" applyFont="1" applyFill="1" applyBorder="1" applyAlignment="1" applyProtection="1">
      <alignment horizontal="center" vertical="center" wrapText="1"/>
    </xf>
    <xf numFmtId="176" fontId="6" fillId="0" borderId="6" xfId="0" applyNumberFormat="1" applyFont="1" applyFill="1" applyBorder="1" applyAlignment="1" applyProtection="1">
      <alignment horizontal="justify" vertical="center" wrapText="1"/>
    </xf>
    <xf numFmtId="176" fontId="6" fillId="0" borderId="7" xfId="0" applyNumberFormat="1" applyFont="1" applyFill="1" applyBorder="1" applyAlignment="1" applyProtection="1">
      <alignment horizontal="center" vertical="center" wrapText="1"/>
    </xf>
    <xf numFmtId="0" fontId="24" fillId="0" borderId="3" xfId="0" applyFont="1" applyFill="1" applyBorder="1" applyAlignment="1" applyProtection="1">
      <alignment horizontal="justify" vertical="center" wrapText="1"/>
    </xf>
    <xf numFmtId="176" fontId="6" fillId="0" borderId="6" xfId="0" applyNumberFormat="1" applyFont="1" applyFill="1" applyBorder="1" applyAlignment="1" applyProtection="1">
      <alignment horizontal="center" vertical="center"/>
    </xf>
    <xf numFmtId="176" fontId="24" fillId="0" borderId="6" xfId="0" applyNumberFormat="1" applyFont="1" applyFill="1" applyBorder="1" applyAlignment="1" applyProtection="1">
      <alignment horizontal="left" vertical="center" wrapText="1" indent="1"/>
    </xf>
    <xf numFmtId="176" fontId="6" fillId="0" borderId="7" xfId="0" applyNumberFormat="1" applyFont="1" applyFill="1" applyBorder="1" applyAlignment="1" applyProtection="1">
      <alignment horizontal="center" vertical="center"/>
    </xf>
    <xf numFmtId="0" fontId="24" fillId="0" borderId="3" xfId="0" applyFont="1" applyFill="1" applyBorder="1" applyAlignment="1" applyProtection="1">
      <alignment horizontal="left" vertical="center" wrapText="1" indent="1"/>
    </xf>
    <xf numFmtId="176" fontId="6" fillId="0" borderId="6" xfId="0" applyNumberFormat="1" applyFont="1" applyFill="1" applyBorder="1" applyAlignment="1" applyProtection="1">
      <alignment horizontal="justify" vertical="center"/>
    </xf>
    <xf numFmtId="176" fontId="24" fillId="0" borderId="6" xfId="0" applyNumberFormat="1" applyFont="1" applyFill="1" applyBorder="1" applyAlignment="1" applyProtection="1">
      <alignment horizontal="justify" vertical="center"/>
    </xf>
    <xf numFmtId="0" fontId="1" fillId="0" borderId="6" xfId="0" applyFont="1" applyFill="1" applyBorder="1" applyAlignment="1" applyProtection="1">
      <alignment horizontal="left" vertical="center" wrapText="1" indent="1"/>
    </xf>
    <xf numFmtId="0" fontId="24" fillId="0" borderId="3" xfId="0" applyFont="1" applyFill="1" applyBorder="1" applyAlignment="1" applyProtection="1">
      <alignment vertical="center" wrapText="1"/>
    </xf>
    <xf numFmtId="176" fontId="1" fillId="0" borderId="6" xfId="0" applyNumberFormat="1" applyFont="1" applyFill="1" applyBorder="1" applyAlignment="1" applyProtection="1">
      <alignment horizontal="left" vertical="center" indent="1"/>
    </xf>
    <xf numFmtId="176" fontId="1" fillId="0" borderId="6" xfId="0" applyNumberFormat="1" applyFont="1" applyFill="1" applyBorder="1" applyAlignment="1" applyProtection="1">
      <alignment horizontal="left" vertical="center" wrapText="1" indent="1"/>
    </xf>
    <xf numFmtId="176" fontId="24" fillId="0" borderId="3" xfId="0" applyNumberFormat="1" applyFont="1" applyFill="1" applyBorder="1" applyAlignment="1" applyProtection="1">
      <alignment horizontal="left" vertical="center" wrapText="1" indent="1"/>
    </xf>
    <xf numFmtId="176" fontId="24" fillId="0" borderId="6" xfId="0" applyNumberFormat="1" applyFont="1" applyFill="1" applyBorder="1" applyAlignment="1" applyProtection="1">
      <alignment horizontal="justify" vertical="center" wrapText="1"/>
    </xf>
    <xf numFmtId="176" fontId="24" fillId="0" borderId="24" xfId="0" applyNumberFormat="1" applyFont="1" applyFill="1" applyBorder="1" applyAlignment="1" applyProtection="1">
      <alignment horizontal="left" vertical="center" wrapText="1" indent="1"/>
    </xf>
    <xf numFmtId="176" fontId="6" fillId="0" borderId="13" xfId="0" applyNumberFormat="1" applyFont="1" applyFill="1" applyBorder="1" applyAlignment="1" applyProtection="1">
      <alignment horizontal="center" vertical="center"/>
    </xf>
    <xf numFmtId="176" fontId="1" fillId="0" borderId="25" xfId="0" applyNumberFormat="1" applyFont="1" applyFill="1" applyBorder="1" applyAlignment="1" applyProtection="1">
      <alignment horizontal="left" vertical="center" wrapText="1" indent="1"/>
    </xf>
    <xf numFmtId="176" fontId="24" fillId="0" borderId="0" xfId="0" applyNumberFormat="1" applyFont="1" applyFill="1" applyBorder="1" applyAlignment="1" applyProtection="1">
      <alignment horizontal="left" vertical="center" wrapText="1" indent="1"/>
    </xf>
    <xf numFmtId="0" fontId="1" fillId="0" borderId="3" xfId="0" applyFont="1" applyFill="1" applyBorder="1" applyAlignment="1" applyProtection="1">
      <alignment horizontal="left" vertical="center" indent="1"/>
    </xf>
    <xf numFmtId="176" fontId="6" fillId="0" borderId="0" xfId="0" applyNumberFormat="1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left" vertical="center" indent="1"/>
    </xf>
    <xf numFmtId="0" fontId="24" fillId="0" borderId="3" xfId="0" applyFont="1" applyBorder="1" applyAlignment="1" applyProtection="1">
      <alignment horizontal="left" vertical="center" wrapText="1" indent="1"/>
    </xf>
    <xf numFmtId="0" fontId="1" fillId="0" borderId="6" xfId="0" applyFont="1" applyBorder="1" applyAlignment="1" applyProtection="1">
      <alignment horizontal="left" vertical="center" wrapText="1" indent="1"/>
    </xf>
    <xf numFmtId="0" fontId="24" fillId="0" borderId="24" xfId="0" applyFont="1" applyBorder="1" applyAlignment="1" applyProtection="1">
      <alignment horizontal="left" vertical="center" wrapText="1" indent="1"/>
    </xf>
    <xf numFmtId="0" fontId="1" fillId="0" borderId="25" xfId="0" applyFont="1" applyBorder="1" applyAlignment="1" applyProtection="1">
      <alignment horizontal="left" vertical="center" wrapText="1" indent="1"/>
    </xf>
    <xf numFmtId="0" fontId="24" fillId="0" borderId="0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1"/>
    </xf>
    <xf numFmtId="176" fontId="6" fillId="0" borderId="3" xfId="0" applyNumberFormat="1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justify" vertical="center" wrapText="1"/>
    </xf>
    <xf numFmtId="176" fontId="24" fillId="0" borderId="6" xfId="0" applyNumberFormat="1" applyFont="1" applyFill="1" applyBorder="1" applyAlignment="1" applyProtection="1">
      <alignment vertical="center" wrapText="1"/>
    </xf>
    <xf numFmtId="176" fontId="6" fillId="0" borderId="7" xfId="0" applyNumberFormat="1" applyFont="1" applyFill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justify" vertical="center" wrapText="1"/>
    </xf>
    <xf numFmtId="176" fontId="1" fillId="0" borderId="7" xfId="0" applyNumberFormat="1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 applyProtection="1">
      <alignment horizontal="center" vertical="center" wrapText="1"/>
    </xf>
    <xf numFmtId="176" fontId="10" fillId="0" borderId="9" xfId="0" applyNumberFormat="1" applyFont="1" applyFill="1" applyBorder="1" applyAlignment="1" applyProtection="1">
      <alignment horizontal="center" vertical="center"/>
    </xf>
    <xf numFmtId="176" fontId="10" fillId="0" borderId="9" xfId="0" applyNumberFormat="1" applyFont="1" applyFill="1" applyBorder="1" applyAlignment="1" applyProtection="1">
      <alignment horizontal="center" vertical="center" wrapText="1"/>
    </xf>
    <xf numFmtId="176" fontId="10" fillId="0" borderId="10" xfId="0" applyNumberFormat="1" applyFont="1" applyFill="1" applyBorder="1" applyAlignment="1" applyProtection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市本级汇总(修改) 2 2" xfId="49"/>
    <cellStyle name="常规_2013.1.人代会报告附表" xfId="50"/>
    <cellStyle name="常规_2004年省级收费罚没超收情况表 2" xfId="51"/>
    <cellStyle name="常规 2" xfId="52"/>
    <cellStyle name="常规 2 2" xfId="53"/>
    <cellStyle name="常规_Sheet1 3" xfId="54"/>
    <cellStyle name="常规_2004年省级收费罚没超收情况表" xfId="55"/>
    <cellStyle name="常规 101" xfId="56"/>
    <cellStyle name="常规_2013.1.人代会报告附表 2" xfId="57"/>
    <cellStyle name="常规 2 3" xfId="58"/>
    <cellStyle name="常规_2014-2015全省及省级社会保险基金收支情况表（办公室） 3" xfId="59"/>
    <cellStyle name="常规_2004年省级收费罚没超收情况表 2 2" xfId="60"/>
    <cellStyle name="常规 17" xfId="61"/>
    <cellStyle name="常规_Sheet1_1" xfId="6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tyles" Target="styles.xml"/><Relationship Id="rId32" Type="http://schemas.openxmlformats.org/officeDocument/2006/relationships/sharedStrings" Target="sharedStrings.xml"/><Relationship Id="rId31" Type="http://schemas.openxmlformats.org/officeDocument/2006/relationships/theme" Target="theme/theme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D46"/>
  <sheetViews>
    <sheetView tabSelected="1" view="pageBreakPreview" zoomScaleNormal="100" topLeftCell="A13" workbookViewId="0">
      <selection activeCell="G43" sqref="G43"/>
    </sheetView>
  </sheetViews>
  <sheetFormatPr defaultColWidth="9" defaultRowHeight="13.5" outlineLevelCol="3"/>
  <cols>
    <col min="1" max="1" width="28.625" customWidth="1"/>
    <col min="2" max="2" width="11.3333333333333" style="47" customWidth="1"/>
    <col min="3" max="3" width="24.875" customWidth="1"/>
    <col min="4" max="4" width="11.25" style="47" customWidth="1"/>
    <col min="6" max="6" width="17.125" customWidth="1"/>
  </cols>
  <sheetData>
    <row r="1" ht="47" customHeight="1" spans="1:4">
      <c r="A1" s="457" t="s">
        <v>0</v>
      </c>
      <c r="B1" s="457"/>
      <c r="C1" s="457"/>
      <c r="D1" s="457"/>
    </row>
    <row r="2" ht="21" customHeight="1" spans="1:4">
      <c r="A2" s="458"/>
      <c r="B2" s="459"/>
      <c r="C2" s="460"/>
      <c r="D2" s="461" t="s">
        <v>1</v>
      </c>
    </row>
    <row r="3" ht="37" customHeight="1" spans="1:4">
      <c r="A3" s="462" t="s">
        <v>2</v>
      </c>
      <c r="B3" s="463"/>
      <c r="C3" s="464" t="s">
        <v>3</v>
      </c>
      <c r="D3" s="462"/>
    </row>
    <row r="4" ht="37" customHeight="1" spans="1:4">
      <c r="A4" s="465" t="s">
        <v>4</v>
      </c>
      <c r="B4" s="466" t="s">
        <v>5</v>
      </c>
      <c r="C4" s="466" t="s">
        <v>4</v>
      </c>
      <c r="D4" s="467" t="s">
        <v>5</v>
      </c>
    </row>
    <row r="5" ht="35" customHeight="1" spans="1:4">
      <c r="A5" s="468" t="s">
        <v>6</v>
      </c>
      <c r="B5" s="469">
        <v>272300</v>
      </c>
      <c r="C5" s="470" t="s">
        <v>7</v>
      </c>
      <c r="D5" s="471">
        <f>436462-4444</f>
        <v>432018</v>
      </c>
    </row>
    <row r="6" ht="35" customHeight="1" spans="1:4">
      <c r="A6" s="472" t="s">
        <v>8</v>
      </c>
      <c r="B6" s="473">
        <f>B7+B13+B41</f>
        <v>172026</v>
      </c>
      <c r="C6" s="474" t="s">
        <v>9</v>
      </c>
      <c r="D6" s="475">
        <v>6221</v>
      </c>
    </row>
    <row r="7" ht="35" customHeight="1" spans="1:4">
      <c r="A7" s="476" t="s">
        <v>10</v>
      </c>
      <c r="B7" s="477">
        <f>SUM(B8:B12)</f>
        <v>22166</v>
      </c>
      <c r="C7" s="478" t="s">
        <v>11</v>
      </c>
      <c r="D7" s="479">
        <v>962</v>
      </c>
    </row>
    <row r="8" ht="35" customHeight="1" spans="1:4">
      <c r="A8" s="480" t="s">
        <v>12</v>
      </c>
      <c r="B8" s="477">
        <v>22166</v>
      </c>
      <c r="C8" s="478" t="s">
        <v>13</v>
      </c>
      <c r="D8" s="479">
        <f>815+4444</f>
        <v>5259</v>
      </c>
    </row>
    <row r="9" ht="35" customHeight="1" spans="1:4">
      <c r="A9" s="480" t="s">
        <v>14</v>
      </c>
      <c r="B9" s="477">
        <v>0</v>
      </c>
      <c r="C9" s="478" t="s">
        <v>15</v>
      </c>
      <c r="D9" s="479">
        <v>0</v>
      </c>
    </row>
    <row r="10" ht="35" customHeight="1" spans="1:4">
      <c r="A10" s="480" t="s">
        <v>16</v>
      </c>
      <c r="B10" s="477">
        <v>0</v>
      </c>
      <c r="C10" s="481"/>
      <c r="D10" s="479"/>
    </row>
    <row r="11" ht="35" customHeight="1" spans="1:4">
      <c r="A11" s="480" t="s">
        <v>17</v>
      </c>
      <c r="B11" s="477">
        <v>0</v>
      </c>
      <c r="C11" s="482"/>
      <c r="D11" s="479"/>
    </row>
    <row r="12" ht="35" customHeight="1" spans="1:4">
      <c r="A12" s="480" t="s">
        <v>18</v>
      </c>
      <c r="B12" s="477">
        <v>0</v>
      </c>
      <c r="C12" s="483"/>
      <c r="D12" s="479"/>
    </row>
    <row r="13" ht="35" customHeight="1" spans="1:4">
      <c r="A13" s="484" t="s">
        <v>19</v>
      </c>
      <c r="B13" s="477">
        <f>SUM(B14:B26)</f>
        <v>143828</v>
      </c>
      <c r="C13" s="483"/>
      <c r="D13" s="479"/>
    </row>
    <row r="14" ht="35" customHeight="1" spans="1:4">
      <c r="A14" s="480" t="s">
        <v>20</v>
      </c>
      <c r="B14" s="477">
        <v>35824</v>
      </c>
      <c r="C14" s="485"/>
      <c r="D14" s="479"/>
    </row>
    <row r="15" ht="35" customHeight="1" spans="1:4">
      <c r="A15" s="480" t="s">
        <v>21</v>
      </c>
      <c r="B15" s="477">
        <v>10002</v>
      </c>
      <c r="C15" s="486"/>
      <c r="D15" s="479"/>
    </row>
    <row r="16" ht="35" customHeight="1" spans="1:4">
      <c r="A16" s="480" t="s">
        <v>22</v>
      </c>
      <c r="B16" s="477">
        <v>273</v>
      </c>
      <c r="C16" s="486"/>
      <c r="D16" s="479"/>
    </row>
    <row r="17" ht="35" customHeight="1" spans="1:4">
      <c r="A17" s="480" t="s">
        <v>23</v>
      </c>
      <c r="B17" s="477">
        <v>107</v>
      </c>
      <c r="C17" s="486"/>
      <c r="D17" s="479"/>
    </row>
    <row r="18" ht="35" customHeight="1" spans="1:4">
      <c r="A18" s="487" t="s">
        <v>24</v>
      </c>
      <c r="B18" s="477">
        <v>2247</v>
      </c>
      <c r="C18" s="488"/>
      <c r="D18" s="479"/>
    </row>
    <row r="19" ht="35" customHeight="1" spans="1:4">
      <c r="A19" s="489" t="s">
        <v>25</v>
      </c>
      <c r="B19" s="490">
        <v>0</v>
      </c>
      <c r="C19" s="491"/>
      <c r="D19" s="490"/>
    </row>
    <row r="20" ht="35" customHeight="1" spans="1:4">
      <c r="A20" s="492" t="s">
        <v>26</v>
      </c>
      <c r="B20" s="477">
        <v>13381</v>
      </c>
      <c r="C20" s="493"/>
      <c r="D20" s="494"/>
    </row>
    <row r="21" ht="35" customHeight="1" spans="1:4">
      <c r="A21" s="480" t="s">
        <v>27</v>
      </c>
      <c r="B21" s="494">
        <v>1099</v>
      </c>
      <c r="C21" s="483"/>
      <c r="D21" s="494"/>
    </row>
    <row r="22" ht="35" customHeight="1" spans="1:4">
      <c r="A22" s="480" t="s">
        <v>28</v>
      </c>
      <c r="B22" s="477">
        <v>0</v>
      </c>
      <c r="C22" s="483"/>
      <c r="D22" s="479"/>
    </row>
    <row r="23" ht="35" customHeight="1" spans="1:4">
      <c r="A23" s="480" t="s">
        <v>29</v>
      </c>
      <c r="B23" s="477">
        <v>0</v>
      </c>
      <c r="C23" s="495"/>
      <c r="D23" s="479"/>
    </row>
    <row r="24" ht="35" customHeight="1" spans="1:4">
      <c r="A24" s="480" t="s">
        <v>30</v>
      </c>
      <c r="B24" s="477">
        <v>898</v>
      </c>
      <c r="C24" s="486"/>
      <c r="D24" s="479"/>
    </row>
    <row r="25" ht="35" customHeight="1" spans="1:4">
      <c r="A25" s="496" t="s">
        <v>31</v>
      </c>
      <c r="B25" s="477">
        <v>85</v>
      </c>
      <c r="C25" s="486"/>
      <c r="D25" s="479"/>
    </row>
    <row r="26" ht="35" customHeight="1" spans="1:4">
      <c r="A26" s="496" t="s">
        <v>32</v>
      </c>
      <c r="B26" s="477">
        <f>SUM(B27:B40)</f>
        <v>79912</v>
      </c>
      <c r="C26" s="486"/>
      <c r="D26" s="479"/>
    </row>
    <row r="27" ht="35" customHeight="1" spans="1:4">
      <c r="A27" s="496" t="s">
        <v>33</v>
      </c>
      <c r="B27" s="477">
        <v>58</v>
      </c>
      <c r="C27" s="486"/>
      <c r="D27" s="479"/>
    </row>
    <row r="28" ht="35" customHeight="1" spans="1:4">
      <c r="A28" s="496" t="s">
        <v>34</v>
      </c>
      <c r="B28" s="477">
        <v>1041</v>
      </c>
      <c r="C28" s="495"/>
      <c r="D28" s="479"/>
    </row>
    <row r="29" ht="35" customHeight="1" spans="1:4">
      <c r="A29" s="496" t="s">
        <v>35</v>
      </c>
      <c r="B29" s="477">
        <v>11275</v>
      </c>
      <c r="C29" s="495"/>
      <c r="D29" s="479"/>
    </row>
    <row r="30" ht="35" customHeight="1" spans="1:4">
      <c r="A30" s="496" t="s">
        <v>36</v>
      </c>
      <c r="B30" s="477">
        <v>95</v>
      </c>
      <c r="C30" s="495"/>
      <c r="D30" s="479"/>
    </row>
    <row r="31" ht="35" customHeight="1" spans="1:4">
      <c r="A31" s="496" t="s">
        <v>37</v>
      </c>
      <c r="B31" s="477">
        <v>570</v>
      </c>
      <c r="C31" s="483"/>
      <c r="D31" s="479"/>
    </row>
    <row r="32" ht="35" customHeight="1" spans="1:4">
      <c r="A32" s="496" t="s">
        <v>38</v>
      </c>
      <c r="B32" s="477">
        <v>41331</v>
      </c>
      <c r="C32" s="486"/>
      <c r="D32" s="479"/>
    </row>
    <row r="33" ht="35" customHeight="1" spans="1:4">
      <c r="A33" s="496" t="s">
        <v>39</v>
      </c>
      <c r="B33" s="477">
        <v>10180</v>
      </c>
      <c r="C33" s="497"/>
      <c r="D33" s="479"/>
    </row>
    <row r="34" ht="35" customHeight="1" spans="1:4">
      <c r="A34" s="496" t="s">
        <v>40</v>
      </c>
      <c r="B34" s="477">
        <v>0</v>
      </c>
      <c r="C34" s="497"/>
      <c r="D34" s="479"/>
    </row>
    <row r="35" ht="35" customHeight="1" spans="1:4">
      <c r="A35" s="496" t="s">
        <v>41</v>
      </c>
      <c r="B35" s="477">
        <v>13528</v>
      </c>
      <c r="C35" s="497"/>
      <c r="D35" s="479"/>
    </row>
    <row r="36" ht="35" customHeight="1" spans="1:4">
      <c r="A36" s="498" t="s">
        <v>42</v>
      </c>
      <c r="B36" s="490">
        <v>876</v>
      </c>
      <c r="C36" s="499"/>
      <c r="D36" s="490"/>
    </row>
    <row r="37" ht="35" customHeight="1" spans="1:4">
      <c r="A37" s="496" t="s">
        <v>43</v>
      </c>
      <c r="B37" s="477">
        <v>0</v>
      </c>
      <c r="C37" s="497"/>
      <c r="D37" s="479"/>
    </row>
    <row r="38" ht="35" customHeight="1" spans="1:4">
      <c r="A38" s="500" t="s">
        <v>44</v>
      </c>
      <c r="B38" s="477">
        <v>80</v>
      </c>
      <c r="C38" s="501"/>
      <c r="D38" s="494"/>
    </row>
    <row r="39" ht="35" customHeight="1" spans="1:4">
      <c r="A39" s="496" t="s">
        <v>45</v>
      </c>
      <c r="B39" s="477">
        <v>20</v>
      </c>
      <c r="C39" s="497"/>
      <c r="D39" s="479"/>
    </row>
    <row r="40" ht="35" customHeight="1" spans="1:4">
      <c r="A40" s="496" t="s">
        <v>46</v>
      </c>
      <c r="B40" s="502">
        <v>858</v>
      </c>
      <c r="C40" s="501"/>
      <c r="D40" s="494"/>
    </row>
    <row r="41" ht="35" customHeight="1" spans="1:4">
      <c r="A41" s="476" t="s">
        <v>47</v>
      </c>
      <c r="B41" s="477">
        <v>6032</v>
      </c>
      <c r="C41" s="497"/>
      <c r="D41" s="479"/>
    </row>
    <row r="42" ht="35" customHeight="1" spans="1:4">
      <c r="A42" s="472" t="s">
        <v>48</v>
      </c>
      <c r="B42" s="477">
        <v>0</v>
      </c>
      <c r="C42" s="503" t="s">
        <v>49</v>
      </c>
      <c r="D42" s="479">
        <v>6087</v>
      </c>
    </row>
    <row r="43" ht="35" customHeight="1" spans="1:4">
      <c r="A43" s="472" t="s">
        <v>50</v>
      </c>
      <c r="B43" s="477">
        <v>0</v>
      </c>
      <c r="C43" s="504"/>
      <c r="D43" s="505"/>
    </row>
    <row r="44" ht="35" customHeight="1" spans="1:4">
      <c r="A44" s="484" t="s">
        <v>51</v>
      </c>
      <c r="B44" s="477">
        <v>0</v>
      </c>
      <c r="C44" s="503"/>
      <c r="D44" s="505"/>
    </row>
    <row r="45" ht="35" customHeight="1" spans="1:4">
      <c r="A45" s="506" t="s">
        <v>52</v>
      </c>
      <c r="B45" s="477">
        <v>0</v>
      </c>
      <c r="C45" s="503"/>
      <c r="D45" s="507"/>
    </row>
    <row r="46" ht="35" customHeight="1" spans="1:4">
      <c r="A46" s="508" t="s">
        <v>53</v>
      </c>
      <c r="B46" s="509">
        <f>B5+B6+B42+B43+B44</f>
        <v>444326</v>
      </c>
      <c r="C46" s="510" t="s">
        <v>54</v>
      </c>
      <c r="D46" s="511">
        <f>D42+D6+D5</f>
        <v>444326</v>
      </c>
    </row>
  </sheetData>
  <mergeCells count="3">
    <mergeCell ref="A1:D1"/>
    <mergeCell ref="A3:B3"/>
    <mergeCell ref="C3:D3"/>
  </mergeCells>
  <printOptions horizontalCentered="1"/>
  <pageMargins left="0.786805555555556" right="0.786805555555556" top="1.18055555555556" bottom="0.984027777777778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6"/>
  <sheetViews>
    <sheetView view="pageBreakPreview" zoomScaleNormal="100" workbookViewId="0">
      <selection activeCell="A14" sqref="A14"/>
    </sheetView>
  </sheetViews>
  <sheetFormatPr defaultColWidth="9" defaultRowHeight="13.5" outlineLevelRow="5" outlineLevelCol="2"/>
  <cols>
    <col min="1" max="1" width="42" customWidth="1"/>
    <col min="2" max="3" width="16.625" customWidth="1"/>
  </cols>
  <sheetData>
    <row r="1" s="325" customFormat="1" ht="39.95" customHeight="1" spans="1:3">
      <c r="A1" s="119" t="s">
        <v>517</v>
      </c>
      <c r="B1" s="120"/>
      <c r="C1" s="120"/>
    </row>
    <row r="2" ht="24.95" customHeight="1" spans="1:3">
      <c r="A2" s="121"/>
      <c r="B2" s="122"/>
      <c r="C2" s="335" t="s">
        <v>489</v>
      </c>
    </row>
    <row r="3" ht="42" customHeight="1" spans="1:3">
      <c r="A3" s="123" t="s">
        <v>518</v>
      </c>
      <c r="B3" s="336" t="s">
        <v>519</v>
      </c>
      <c r="C3" s="337" t="s">
        <v>520</v>
      </c>
    </row>
    <row r="4" ht="40" customHeight="1" spans="1:3">
      <c r="A4" s="338" t="s">
        <v>521</v>
      </c>
      <c r="B4" s="339">
        <v>0.0138</v>
      </c>
      <c r="C4" s="339">
        <v>0.6087</v>
      </c>
    </row>
    <row r="5" ht="40" customHeight="1" spans="1:3">
      <c r="A5" s="340" t="s">
        <v>522</v>
      </c>
      <c r="B5" s="341">
        <v>0.95106936</v>
      </c>
      <c r="C5" s="342">
        <v>1.02162088</v>
      </c>
    </row>
    <row r="6" ht="40" customHeight="1" spans="1:3">
      <c r="A6" s="323" t="s">
        <v>501</v>
      </c>
      <c r="B6" s="323"/>
      <c r="C6" s="323"/>
    </row>
  </sheetData>
  <mergeCells count="2">
    <mergeCell ref="A1:C1"/>
    <mergeCell ref="A6:C6"/>
  </mergeCells>
  <printOptions horizontalCentered="1"/>
  <pageMargins left="0.984027777777778" right="0.984027777777778" top="1.18055555555556" bottom="0.984027777777778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6"/>
  <sheetViews>
    <sheetView view="pageBreakPreview" zoomScaleNormal="100" workbookViewId="0">
      <selection activeCell="F5" sqref="F5"/>
    </sheetView>
  </sheetViews>
  <sheetFormatPr defaultColWidth="9" defaultRowHeight="13.5" outlineLevelRow="5" outlineLevelCol="2"/>
  <cols>
    <col min="1" max="1" width="49.5" customWidth="1"/>
    <col min="2" max="2" width="24.875" customWidth="1"/>
  </cols>
  <sheetData>
    <row r="1" s="325" customFormat="1" ht="39.95" customHeight="1" spans="1:3">
      <c r="A1" s="326" t="s">
        <v>523</v>
      </c>
      <c r="B1" s="326"/>
      <c r="C1" s="327"/>
    </row>
    <row r="2" ht="24.95" customHeight="1" spans="1:2">
      <c r="A2" s="121"/>
      <c r="B2" s="122" t="s">
        <v>489</v>
      </c>
    </row>
    <row r="3" ht="46" customHeight="1" spans="1:2">
      <c r="A3" s="328" t="s">
        <v>479</v>
      </c>
      <c r="B3" s="329" t="s">
        <v>524</v>
      </c>
    </row>
    <row r="4" ht="35" customHeight="1" spans="1:2">
      <c r="A4" s="330"/>
      <c r="B4" s="331"/>
    </row>
    <row r="5" ht="35" customHeight="1" spans="1:2">
      <c r="A5" s="332" t="s">
        <v>81</v>
      </c>
      <c r="B5" s="333"/>
    </row>
    <row r="6" ht="44" customHeight="1" spans="1:2">
      <c r="A6" s="334" t="s">
        <v>525</v>
      </c>
      <c r="B6" s="315"/>
    </row>
  </sheetData>
  <mergeCells count="2">
    <mergeCell ref="A1:B1"/>
    <mergeCell ref="A6:B6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10"/>
  <sheetViews>
    <sheetView view="pageBreakPreview" zoomScaleNormal="100" workbookViewId="0">
      <selection activeCell="F6" sqref="F6"/>
    </sheetView>
  </sheetViews>
  <sheetFormatPr defaultColWidth="9" defaultRowHeight="13.5" outlineLevelCol="2"/>
  <cols>
    <col min="1" max="1" width="36.775" customWidth="1"/>
    <col min="2" max="2" width="19.1083333333333" style="47" customWidth="1"/>
    <col min="3" max="3" width="17.1083333333333" style="47" customWidth="1"/>
    <col min="8" max="8" width="13.75"/>
  </cols>
  <sheetData>
    <row r="1" s="74" customFormat="1" ht="39.95" customHeight="1" spans="1:3">
      <c r="A1" s="48" t="s">
        <v>526</v>
      </c>
      <c r="B1" s="48"/>
      <c r="C1" s="48"/>
    </row>
    <row r="2" ht="24.95" customHeight="1" spans="2:3">
      <c r="B2" s="322"/>
      <c r="C2" s="322" t="s">
        <v>1</v>
      </c>
    </row>
    <row r="3" ht="51" customHeight="1" spans="1:3">
      <c r="A3" s="51" t="s">
        <v>527</v>
      </c>
      <c r="B3" s="52" t="s">
        <v>57</v>
      </c>
      <c r="C3" s="53" t="s">
        <v>528</v>
      </c>
    </row>
    <row r="4" ht="45" customHeight="1" spans="1:3">
      <c r="A4" s="64" t="s">
        <v>529</v>
      </c>
      <c r="B4" s="14">
        <v>40</v>
      </c>
      <c r="C4" s="63">
        <v>0</v>
      </c>
    </row>
    <row r="5" ht="45" customHeight="1" spans="1:3">
      <c r="A5" s="64" t="s">
        <v>530</v>
      </c>
      <c r="B5" s="14">
        <f>B6+B7</f>
        <v>1182.2</v>
      </c>
      <c r="C5" s="63">
        <v>3.1</v>
      </c>
    </row>
    <row r="6" ht="45" customHeight="1" spans="1:3">
      <c r="A6" s="64" t="s">
        <v>531</v>
      </c>
      <c r="B6" s="14">
        <v>320.84</v>
      </c>
      <c r="C6" s="63">
        <v>3.4</v>
      </c>
    </row>
    <row r="7" ht="45" customHeight="1" spans="1:3">
      <c r="A7" s="64" t="s">
        <v>532</v>
      </c>
      <c r="B7" s="14">
        <v>861.36</v>
      </c>
      <c r="C7" s="63">
        <v>3</v>
      </c>
    </row>
    <row r="8" ht="45" customHeight="1" spans="1:3">
      <c r="A8" s="64" t="s">
        <v>533</v>
      </c>
      <c r="B8" s="14">
        <v>179.45</v>
      </c>
      <c r="C8" s="63">
        <v>3</v>
      </c>
    </row>
    <row r="9" ht="45" customHeight="1" spans="1:3">
      <c r="A9" s="70" t="s">
        <v>516</v>
      </c>
      <c r="B9" s="71">
        <f>B4+B5+B8</f>
        <v>1401.65</v>
      </c>
      <c r="C9" s="73">
        <v>3</v>
      </c>
    </row>
    <row r="10" ht="46.5" customHeight="1" spans="1:3">
      <c r="A10" s="323" t="s">
        <v>534</v>
      </c>
      <c r="B10" s="324"/>
      <c r="C10" s="324"/>
    </row>
  </sheetData>
  <mergeCells count="2">
    <mergeCell ref="A1:C1"/>
    <mergeCell ref="A10:C10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D23"/>
  <sheetViews>
    <sheetView view="pageBreakPreview" zoomScaleNormal="100" topLeftCell="A6" workbookViewId="0">
      <selection activeCell="H11" sqref="H11"/>
    </sheetView>
  </sheetViews>
  <sheetFormatPr defaultColWidth="9" defaultRowHeight="13.5" outlineLevelCol="3"/>
  <cols>
    <col min="1" max="1" width="32.625" customWidth="1"/>
    <col min="2" max="2" width="11.25" style="47" customWidth="1"/>
    <col min="3" max="3" width="24.6333333333333" customWidth="1"/>
    <col min="4" max="4" width="11.775" style="47" customWidth="1"/>
    <col min="8" max="8" width="11.8916666666667" customWidth="1"/>
    <col min="9" max="9" width="10.6666666666667"/>
  </cols>
  <sheetData>
    <row r="1" s="74" customFormat="1" ht="23.25" spans="1:4">
      <c r="A1" s="48" t="s">
        <v>535</v>
      </c>
      <c r="B1" s="48"/>
      <c r="C1" s="48"/>
      <c r="D1" s="48"/>
    </row>
    <row r="2" s="239" customFormat="1" ht="24.95" customHeight="1" spans="2:4">
      <c r="B2" s="309"/>
      <c r="D2" s="310" t="s">
        <v>1</v>
      </c>
    </row>
    <row r="3" ht="32" customHeight="1" spans="1:4">
      <c r="A3" s="296" t="s">
        <v>536</v>
      </c>
      <c r="B3" s="297"/>
      <c r="C3" s="297" t="s">
        <v>537</v>
      </c>
      <c r="D3" s="311"/>
    </row>
    <row r="4" ht="32" customHeight="1" spans="1:4">
      <c r="A4" s="54" t="s">
        <v>490</v>
      </c>
      <c r="B4" s="55" t="s">
        <v>5</v>
      </c>
      <c r="C4" s="55" t="s">
        <v>490</v>
      </c>
      <c r="D4" s="56" t="s">
        <v>5</v>
      </c>
    </row>
    <row r="5" ht="32" customHeight="1" spans="1:4">
      <c r="A5" s="57" t="s">
        <v>538</v>
      </c>
      <c r="B5" s="312">
        <v>56000</v>
      </c>
      <c r="C5" s="59" t="s">
        <v>539</v>
      </c>
      <c r="D5" s="312">
        <v>51300</v>
      </c>
    </row>
    <row r="6" ht="32" customHeight="1" spans="1:4">
      <c r="A6" s="313" t="s">
        <v>8</v>
      </c>
      <c r="B6" s="90">
        <v>865</v>
      </c>
      <c r="C6" s="64" t="s">
        <v>540</v>
      </c>
      <c r="D6" s="63">
        <v>5565</v>
      </c>
    </row>
    <row r="7" ht="32" customHeight="1" spans="1:4">
      <c r="A7" s="314" t="s">
        <v>541</v>
      </c>
      <c r="B7" s="14">
        <v>0</v>
      </c>
      <c r="C7" s="315"/>
      <c r="D7" s="63"/>
    </row>
    <row r="8" ht="32" customHeight="1" spans="1:4">
      <c r="A8" s="314" t="s">
        <v>542</v>
      </c>
      <c r="B8" s="14">
        <v>0</v>
      </c>
      <c r="C8" s="316"/>
      <c r="D8" s="63"/>
    </row>
    <row r="9" ht="32" customHeight="1" spans="1:4">
      <c r="A9" s="314" t="s">
        <v>543</v>
      </c>
      <c r="B9" s="14">
        <v>0</v>
      </c>
      <c r="C9" s="316"/>
      <c r="D9" s="63"/>
    </row>
    <row r="10" ht="32" customHeight="1" spans="1:4">
      <c r="A10" s="314" t="s">
        <v>544</v>
      </c>
      <c r="B10" s="14">
        <v>0</v>
      </c>
      <c r="C10" s="316"/>
      <c r="D10" s="63"/>
    </row>
    <row r="11" ht="32" customHeight="1" spans="1:4">
      <c r="A11" s="314" t="s">
        <v>545</v>
      </c>
      <c r="B11" s="14">
        <v>0</v>
      </c>
      <c r="C11" s="316"/>
      <c r="D11" s="63"/>
    </row>
    <row r="12" ht="32" customHeight="1" spans="1:4">
      <c r="A12" s="314" t="s">
        <v>546</v>
      </c>
      <c r="B12" s="14">
        <v>384</v>
      </c>
      <c r="C12" s="316"/>
      <c r="D12" s="63"/>
    </row>
    <row r="13" ht="32" customHeight="1" spans="1:4">
      <c r="A13" s="314" t="s">
        <v>80</v>
      </c>
      <c r="B13" s="14">
        <v>481</v>
      </c>
      <c r="C13" s="316"/>
      <c r="D13" s="63"/>
    </row>
    <row r="14" ht="32" customHeight="1" spans="1:4">
      <c r="A14" s="313" t="s">
        <v>547</v>
      </c>
      <c r="B14" s="14">
        <f>SUM(B15:B20)</f>
        <v>0</v>
      </c>
      <c r="C14" s="316"/>
      <c r="D14" s="63"/>
    </row>
    <row r="15" ht="32" customHeight="1" spans="1:4">
      <c r="A15" s="314" t="s">
        <v>548</v>
      </c>
      <c r="B15" s="14">
        <v>0</v>
      </c>
      <c r="C15" s="316"/>
      <c r="D15" s="63"/>
    </row>
    <row r="16" ht="32" customHeight="1" spans="1:4">
      <c r="A16" s="317" t="s">
        <v>549</v>
      </c>
      <c r="B16" s="14">
        <v>0</v>
      </c>
      <c r="C16" s="318"/>
      <c r="D16" s="63"/>
    </row>
    <row r="17" ht="32" customHeight="1" spans="1:4">
      <c r="A17" s="314" t="s">
        <v>543</v>
      </c>
      <c r="B17" s="14">
        <v>0</v>
      </c>
      <c r="C17" s="316"/>
      <c r="D17" s="319"/>
    </row>
    <row r="18" ht="32" customHeight="1" spans="1:4">
      <c r="A18" s="314" t="s">
        <v>550</v>
      </c>
      <c r="B18" s="14">
        <v>0</v>
      </c>
      <c r="C18" s="320"/>
      <c r="D18" s="319"/>
    </row>
    <row r="19" ht="32" customHeight="1" spans="1:4">
      <c r="A19" s="314" t="s">
        <v>551</v>
      </c>
      <c r="B19" s="14">
        <v>0</v>
      </c>
      <c r="C19" s="320"/>
      <c r="D19" s="319"/>
    </row>
    <row r="20" ht="32" customHeight="1" spans="1:4">
      <c r="A20" s="314" t="s">
        <v>552</v>
      </c>
      <c r="B20" s="14">
        <v>0</v>
      </c>
      <c r="C20" s="320"/>
      <c r="D20" s="319"/>
    </row>
    <row r="21" ht="32" customHeight="1" spans="1:4">
      <c r="A21" s="64" t="s">
        <v>553</v>
      </c>
      <c r="B21" s="14">
        <v>0</v>
      </c>
      <c r="C21" s="320"/>
      <c r="D21" s="319"/>
    </row>
    <row r="22" ht="32" customHeight="1" spans="1:4">
      <c r="A22" s="70" t="s">
        <v>554</v>
      </c>
      <c r="B22" s="72">
        <f>B5+B6+B14</f>
        <v>56865</v>
      </c>
      <c r="C22" s="72" t="s">
        <v>555</v>
      </c>
      <c r="D22" s="321">
        <f>D5+D6</f>
        <v>56865</v>
      </c>
    </row>
    <row r="23" ht="32" customHeight="1"/>
  </sheetData>
  <mergeCells count="3">
    <mergeCell ref="A1:D1"/>
    <mergeCell ref="A3:B3"/>
    <mergeCell ref="C3:D3"/>
  </mergeCells>
  <printOptions horizontalCentered="1"/>
  <pageMargins left="0.786805555555556" right="0.786805555555556" top="1.18055555555556" bottom="0.984027777777778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16"/>
  <sheetViews>
    <sheetView view="pageBreakPreview" zoomScaleNormal="100" workbookViewId="0">
      <selection activeCell="F5" sqref="F5"/>
    </sheetView>
  </sheetViews>
  <sheetFormatPr defaultColWidth="9" defaultRowHeight="13.5" outlineLevelCol="2"/>
  <cols>
    <col min="1" max="1" width="45.375" customWidth="1"/>
    <col min="2" max="2" width="15.8833333333333" style="47" customWidth="1"/>
    <col min="3" max="3" width="14.1333333333333" style="47" customWidth="1"/>
    <col min="6" max="6" width="13.75"/>
    <col min="7" max="7" width="12.625"/>
  </cols>
  <sheetData>
    <row r="1" s="74" customFormat="1" ht="39.95" customHeight="1" spans="1:3">
      <c r="A1" s="293" t="s">
        <v>556</v>
      </c>
      <c r="B1" s="293"/>
      <c r="C1" s="293"/>
    </row>
    <row r="2" s="239" customFormat="1" ht="24.95" customHeight="1" spans="1:3">
      <c r="A2" s="294"/>
      <c r="B2" s="295"/>
      <c r="C2" s="295" t="s">
        <v>1</v>
      </c>
    </row>
    <row r="3" ht="35" customHeight="1" spans="1:3">
      <c r="A3" s="296" t="s">
        <v>112</v>
      </c>
      <c r="B3" s="297" t="s">
        <v>5</v>
      </c>
      <c r="C3" s="241" t="s">
        <v>58</v>
      </c>
    </row>
    <row r="4" ht="35" customHeight="1" spans="1:3">
      <c r="A4" s="298" t="s">
        <v>557</v>
      </c>
      <c r="B4" s="58">
        <v>0</v>
      </c>
      <c r="C4" s="299">
        <v>0</v>
      </c>
    </row>
    <row r="5" ht="35" customHeight="1" spans="1:3">
      <c r="A5" s="79" t="s">
        <v>558</v>
      </c>
      <c r="B5" s="14">
        <v>0</v>
      </c>
      <c r="C5" s="300">
        <v>0</v>
      </c>
    </row>
    <row r="6" ht="35" customHeight="1" spans="1:3">
      <c r="A6" s="79" t="s">
        <v>559</v>
      </c>
      <c r="B6" s="14">
        <v>50000</v>
      </c>
      <c r="C6" s="300">
        <v>-0.167</v>
      </c>
    </row>
    <row r="7" ht="35" customHeight="1" spans="1:3">
      <c r="A7" s="79" t="s">
        <v>560</v>
      </c>
      <c r="B7" s="14">
        <v>350</v>
      </c>
      <c r="C7" s="300">
        <v>0</v>
      </c>
    </row>
    <row r="8" ht="35" customHeight="1" spans="1:3">
      <c r="A8" s="79" t="s">
        <v>561</v>
      </c>
      <c r="B8" s="14">
        <v>3530</v>
      </c>
      <c r="C8" s="300">
        <v>0</v>
      </c>
    </row>
    <row r="9" ht="35" customHeight="1" spans="1:3">
      <c r="A9" s="79" t="s">
        <v>562</v>
      </c>
      <c r="B9" s="14">
        <v>1480</v>
      </c>
      <c r="C9" s="300">
        <v>0</v>
      </c>
    </row>
    <row r="10" ht="35" customHeight="1" spans="1:3">
      <c r="A10" s="79" t="s">
        <v>563</v>
      </c>
      <c r="B10" s="14">
        <v>640</v>
      </c>
      <c r="C10" s="300">
        <v>0</v>
      </c>
    </row>
    <row r="11" ht="35" customHeight="1" spans="1:3">
      <c r="A11" s="79" t="s">
        <v>564</v>
      </c>
      <c r="B11" s="14">
        <v>0</v>
      </c>
      <c r="C11" s="300">
        <v>0</v>
      </c>
    </row>
    <row r="12" ht="35" customHeight="1" spans="1:3">
      <c r="A12" s="79" t="s">
        <v>565</v>
      </c>
      <c r="B12" s="14">
        <v>0</v>
      </c>
      <c r="C12" s="300">
        <v>0</v>
      </c>
    </row>
    <row r="13" ht="35" customHeight="1" spans="1:3">
      <c r="A13" s="79" t="s">
        <v>566</v>
      </c>
      <c r="B13" s="14">
        <v>0</v>
      </c>
      <c r="C13" s="300">
        <v>0</v>
      </c>
    </row>
    <row r="14" ht="35" customHeight="1" spans="1:3">
      <c r="A14" s="301" t="s">
        <v>567</v>
      </c>
      <c r="B14" s="302">
        <v>0</v>
      </c>
      <c r="C14" s="303">
        <v>0</v>
      </c>
    </row>
    <row r="15" ht="35" customHeight="1" spans="1:3">
      <c r="A15" s="304" t="s">
        <v>81</v>
      </c>
      <c r="B15" s="305">
        <f>B6+B7+B8+B9+B10</f>
        <v>56000</v>
      </c>
      <c r="C15" s="306">
        <v>-0.152</v>
      </c>
    </row>
    <row r="16" ht="33" customHeight="1" spans="1:3">
      <c r="A16" s="307" t="s">
        <v>501</v>
      </c>
      <c r="B16" s="308"/>
      <c r="C16" s="308"/>
    </row>
  </sheetData>
  <mergeCells count="2">
    <mergeCell ref="A1:C1"/>
    <mergeCell ref="A16:C16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E62"/>
  <sheetViews>
    <sheetView view="pageBreakPreview" zoomScaleNormal="100" workbookViewId="0">
      <selection activeCell="F53" sqref="F53"/>
    </sheetView>
  </sheetViews>
  <sheetFormatPr defaultColWidth="9" defaultRowHeight="13.5" outlineLevelCol="4"/>
  <cols>
    <col min="1" max="1" width="14.875" customWidth="1"/>
    <col min="2" max="2" width="43" customWidth="1"/>
    <col min="3" max="3" width="11.25" style="47" customWidth="1"/>
    <col min="4" max="4" width="10.8833333333333" style="256" customWidth="1"/>
  </cols>
  <sheetData>
    <row r="1" s="74" customFormat="1" ht="27" customHeight="1" spans="1:4">
      <c r="A1" s="48" t="s">
        <v>568</v>
      </c>
      <c r="B1" s="48"/>
      <c r="C1" s="48"/>
      <c r="D1" s="48"/>
    </row>
    <row r="2" s="239" customFormat="1" ht="15" spans="1:4">
      <c r="A2" s="88" t="s">
        <v>1</v>
      </c>
      <c r="B2" s="88"/>
      <c r="C2" s="89"/>
      <c r="D2" s="89"/>
    </row>
    <row r="3" ht="27" spans="1:4">
      <c r="A3" s="257" t="s">
        <v>111</v>
      </c>
      <c r="B3" s="258" t="s">
        <v>112</v>
      </c>
      <c r="C3" s="258" t="s">
        <v>5</v>
      </c>
      <c r="D3" s="259" t="s">
        <v>58</v>
      </c>
    </row>
    <row r="4" ht="30" customHeight="1" spans="1:4">
      <c r="A4" s="260">
        <v>207</v>
      </c>
      <c r="B4" s="261" t="s">
        <v>215</v>
      </c>
      <c r="C4" s="262">
        <f>C5</f>
        <v>0</v>
      </c>
      <c r="D4" s="263">
        <v>0</v>
      </c>
    </row>
    <row r="5" ht="30" customHeight="1" spans="1:4">
      <c r="A5" s="264">
        <v>20707</v>
      </c>
      <c r="B5" s="265" t="s">
        <v>569</v>
      </c>
      <c r="C5" s="266">
        <f>SUM(C6:C6)</f>
        <v>0</v>
      </c>
      <c r="D5" s="267">
        <v>0</v>
      </c>
    </row>
    <row r="6" ht="30" customHeight="1" spans="1:4">
      <c r="A6" s="268">
        <v>2070701</v>
      </c>
      <c r="B6" s="269" t="s">
        <v>570</v>
      </c>
      <c r="C6" s="266">
        <v>0</v>
      </c>
      <c r="D6" s="267">
        <v>0</v>
      </c>
    </row>
    <row r="7" customFormat="1" ht="30" customHeight="1" spans="1:4">
      <c r="A7" s="268">
        <v>2070702</v>
      </c>
      <c r="B7" s="269" t="s">
        <v>571</v>
      </c>
      <c r="C7" s="266">
        <v>0</v>
      </c>
      <c r="D7" s="267">
        <v>0</v>
      </c>
    </row>
    <row r="8" customFormat="1" ht="30" customHeight="1" spans="1:4">
      <c r="A8" s="268">
        <v>2070799</v>
      </c>
      <c r="B8" s="269" t="s">
        <v>572</v>
      </c>
      <c r="C8" s="266">
        <v>0</v>
      </c>
      <c r="D8" s="267">
        <v>0</v>
      </c>
    </row>
    <row r="9" customFormat="1" ht="30" customHeight="1" spans="1:4">
      <c r="A9" s="270">
        <v>211</v>
      </c>
      <c r="B9" s="271" t="s">
        <v>322</v>
      </c>
      <c r="C9" s="272">
        <v>0</v>
      </c>
      <c r="D9" s="263">
        <v>-1</v>
      </c>
    </row>
    <row r="10" customFormat="1" ht="30" customHeight="1" spans="1:4">
      <c r="A10" s="264">
        <v>21198</v>
      </c>
      <c r="B10" s="273" t="s">
        <v>573</v>
      </c>
      <c r="C10" s="274">
        <v>0</v>
      </c>
      <c r="D10" s="267">
        <v>-1</v>
      </c>
    </row>
    <row r="11" customFormat="1" ht="30" customHeight="1" spans="1:4">
      <c r="A11" s="268">
        <v>2119802</v>
      </c>
      <c r="B11" s="269" t="s">
        <v>574</v>
      </c>
      <c r="C11" s="266">
        <v>0</v>
      </c>
      <c r="D11" s="267">
        <v>-1</v>
      </c>
    </row>
    <row r="12" customFormat="1" ht="30" customHeight="1" spans="1:4">
      <c r="A12" s="268">
        <v>2119899</v>
      </c>
      <c r="B12" s="269" t="s">
        <v>575</v>
      </c>
      <c r="C12" s="266">
        <v>0</v>
      </c>
      <c r="D12" s="267">
        <v>-1</v>
      </c>
    </row>
    <row r="13" ht="30" customHeight="1" spans="1:4">
      <c r="A13" s="270">
        <v>212</v>
      </c>
      <c r="B13" s="271" t="s">
        <v>330</v>
      </c>
      <c r="C13" s="272">
        <v>33407</v>
      </c>
      <c r="D13" s="263">
        <v>-0.373462115528882</v>
      </c>
    </row>
    <row r="14" ht="30" customHeight="1" spans="1:4">
      <c r="A14" s="264">
        <v>21208</v>
      </c>
      <c r="B14" s="273" t="s">
        <v>576</v>
      </c>
      <c r="C14" s="274">
        <v>28397</v>
      </c>
      <c r="D14" s="267">
        <v>-0.387890153474737</v>
      </c>
    </row>
    <row r="15" ht="30" customHeight="1" spans="1:4">
      <c r="A15" s="275">
        <v>2120801</v>
      </c>
      <c r="B15" s="269" t="s">
        <v>577</v>
      </c>
      <c r="C15" s="274">
        <v>10090</v>
      </c>
      <c r="D15" s="267">
        <v>-0.273891767415083</v>
      </c>
    </row>
    <row r="16" ht="30" customHeight="1" spans="1:4">
      <c r="A16" s="275">
        <v>2120802</v>
      </c>
      <c r="B16" s="269" t="s">
        <v>578</v>
      </c>
      <c r="C16" s="274">
        <v>1000</v>
      </c>
      <c r="D16" s="267">
        <v>-0.5</v>
      </c>
    </row>
    <row r="17" ht="30" customHeight="1" spans="1:4">
      <c r="A17" s="275">
        <v>2120803</v>
      </c>
      <c r="B17" s="269" t="s">
        <v>579</v>
      </c>
      <c r="C17" s="274">
        <v>13061</v>
      </c>
      <c r="D17" s="267">
        <v>-0.536745406824147</v>
      </c>
    </row>
    <row r="18" ht="30" customHeight="1" spans="1:4">
      <c r="A18" s="275">
        <v>2120804</v>
      </c>
      <c r="B18" s="269" t="s">
        <v>580</v>
      </c>
      <c r="C18" s="274">
        <f>1380-50</f>
        <v>1330</v>
      </c>
      <c r="D18" s="267">
        <v>0.021505376344086</v>
      </c>
    </row>
    <row r="19" ht="30" customHeight="1" spans="1:4">
      <c r="A19" s="275">
        <v>2120805</v>
      </c>
      <c r="B19" s="269" t="s">
        <v>581</v>
      </c>
      <c r="C19" s="274">
        <v>1916</v>
      </c>
      <c r="D19" s="267">
        <v>0</v>
      </c>
    </row>
    <row r="20" ht="30" customHeight="1" spans="1:4">
      <c r="A20" s="275">
        <v>2120816</v>
      </c>
      <c r="B20" s="269" t="s">
        <v>582</v>
      </c>
      <c r="C20" s="274">
        <v>1000</v>
      </c>
      <c r="D20" s="267">
        <v>0</v>
      </c>
    </row>
    <row r="21" ht="30" customHeight="1" spans="1:4">
      <c r="A21" s="268">
        <v>2120899</v>
      </c>
      <c r="B21" s="269" t="s">
        <v>583</v>
      </c>
      <c r="C21" s="274">
        <v>0</v>
      </c>
      <c r="D21" s="267">
        <v>0</v>
      </c>
    </row>
    <row r="22" ht="30" customHeight="1" spans="1:4">
      <c r="A22" s="264">
        <v>21211</v>
      </c>
      <c r="B22" s="265" t="s">
        <v>584</v>
      </c>
      <c r="C22" s="274">
        <v>0</v>
      </c>
      <c r="D22" s="267">
        <v>-1</v>
      </c>
    </row>
    <row r="23" ht="30" customHeight="1" spans="1:4">
      <c r="A23" s="276">
        <v>21213</v>
      </c>
      <c r="B23" s="277" t="s">
        <v>585</v>
      </c>
      <c r="C23" s="278">
        <v>3530</v>
      </c>
      <c r="D23" s="279">
        <v>0</v>
      </c>
    </row>
    <row r="24" ht="30" customHeight="1" spans="1:4">
      <c r="A24" s="275">
        <v>2121399</v>
      </c>
      <c r="B24" s="269" t="s">
        <v>586</v>
      </c>
      <c r="C24" s="274">
        <v>3530</v>
      </c>
      <c r="D24" s="267">
        <v>0</v>
      </c>
    </row>
    <row r="25" ht="30" customHeight="1" spans="1:4">
      <c r="A25" s="264">
        <v>21214</v>
      </c>
      <c r="B25" s="273" t="s">
        <v>587</v>
      </c>
      <c r="C25" s="274">
        <v>1480</v>
      </c>
      <c r="D25" s="267">
        <v>0</v>
      </c>
    </row>
    <row r="26" ht="30" customHeight="1" spans="1:4">
      <c r="A26" s="275">
        <v>2121401</v>
      </c>
      <c r="B26" s="269" t="s">
        <v>588</v>
      </c>
      <c r="C26" s="274">
        <v>1480</v>
      </c>
      <c r="D26" s="267">
        <v>0</v>
      </c>
    </row>
    <row r="27" customFormat="1" ht="30" customHeight="1" spans="1:4">
      <c r="A27" s="264">
        <v>21298</v>
      </c>
      <c r="B27" s="273" t="s">
        <v>573</v>
      </c>
      <c r="C27" s="274"/>
      <c r="D27" s="267">
        <v>-1</v>
      </c>
    </row>
    <row r="28" customFormat="1" ht="30" customHeight="1" spans="1:4">
      <c r="A28" s="275">
        <v>2129801</v>
      </c>
      <c r="B28" s="269" t="s">
        <v>589</v>
      </c>
      <c r="C28" s="274"/>
      <c r="D28" s="267">
        <v>-1</v>
      </c>
    </row>
    <row r="29" ht="30" customHeight="1" spans="1:4">
      <c r="A29" s="270">
        <v>213</v>
      </c>
      <c r="B29" s="280" t="s">
        <v>336</v>
      </c>
      <c r="C29" s="272">
        <v>383</v>
      </c>
      <c r="D29" s="263">
        <v>-0.821860465116279</v>
      </c>
    </row>
    <row r="30" ht="30" customHeight="1" spans="1:4">
      <c r="A30" s="264">
        <v>21372</v>
      </c>
      <c r="B30" s="273" t="s">
        <v>590</v>
      </c>
      <c r="C30" s="274">
        <v>312</v>
      </c>
      <c r="D30" s="267">
        <v>-0.848322800194458</v>
      </c>
    </row>
    <row r="31" ht="30" customHeight="1" spans="1:4">
      <c r="A31" s="275">
        <v>2137201</v>
      </c>
      <c r="B31" s="269" t="s">
        <v>591</v>
      </c>
      <c r="C31" s="274">
        <f>413-101</f>
        <v>312</v>
      </c>
      <c r="D31" s="267">
        <v>-0.550432276657061</v>
      </c>
    </row>
    <row r="32" ht="30" customHeight="1" spans="1:4">
      <c r="A32" s="275">
        <v>2137202</v>
      </c>
      <c r="B32" s="269" t="s">
        <v>592</v>
      </c>
      <c r="C32" s="274">
        <f>443-443</f>
        <v>0</v>
      </c>
      <c r="D32" s="267">
        <v>-1</v>
      </c>
    </row>
    <row r="33" ht="30" customHeight="1" spans="1:4">
      <c r="A33" s="264">
        <v>21373</v>
      </c>
      <c r="B33" s="273" t="s">
        <v>593</v>
      </c>
      <c r="C33" s="274">
        <v>71</v>
      </c>
      <c r="D33" s="267">
        <v>-0.236559139784946</v>
      </c>
    </row>
    <row r="34" ht="30" customHeight="1" spans="1:4">
      <c r="A34" s="275">
        <v>2137302</v>
      </c>
      <c r="B34" s="269" t="s">
        <v>592</v>
      </c>
      <c r="C34" s="274">
        <f>227-156</f>
        <v>71</v>
      </c>
      <c r="D34" s="267">
        <v>-0.236559139784946</v>
      </c>
    </row>
    <row r="35" ht="30" customHeight="1" spans="1:4">
      <c r="A35" s="270">
        <v>215</v>
      </c>
      <c r="B35" s="280" t="s">
        <v>377</v>
      </c>
      <c r="C35" s="272">
        <v>0</v>
      </c>
      <c r="D35" s="263">
        <v>-1</v>
      </c>
    </row>
    <row r="36" ht="30" customHeight="1" spans="1:4">
      <c r="A36" s="264">
        <v>21598</v>
      </c>
      <c r="B36" s="273" t="s">
        <v>573</v>
      </c>
      <c r="C36" s="274">
        <v>0</v>
      </c>
      <c r="D36" s="267">
        <v>-1</v>
      </c>
    </row>
    <row r="37" ht="30" customHeight="1" spans="1:4">
      <c r="A37" s="275">
        <v>2159802</v>
      </c>
      <c r="B37" s="269" t="s">
        <v>594</v>
      </c>
      <c r="C37" s="274">
        <f>5100-5100</f>
        <v>0</v>
      </c>
      <c r="D37" s="267">
        <v>-1</v>
      </c>
    </row>
    <row r="38" ht="30" customHeight="1" spans="1:4">
      <c r="A38" s="270">
        <v>221</v>
      </c>
      <c r="B38" s="281" t="s">
        <v>385</v>
      </c>
      <c r="C38" s="272">
        <v>0</v>
      </c>
      <c r="D38" s="263">
        <v>0</v>
      </c>
    </row>
    <row r="39" ht="30" customHeight="1" spans="1:4">
      <c r="A39" s="275">
        <v>22198</v>
      </c>
      <c r="B39" s="282" t="s">
        <v>573</v>
      </c>
      <c r="C39" s="274">
        <v>0</v>
      </c>
      <c r="D39" s="267">
        <v>0</v>
      </c>
    </row>
    <row r="40" ht="30" customHeight="1" spans="1:4">
      <c r="A40" s="275">
        <v>2219899</v>
      </c>
      <c r="B40" s="282" t="s">
        <v>595</v>
      </c>
      <c r="C40" s="274">
        <f>540-540</f>
        <v>0</v>
      </c>
      <c r="D40" s="267">
        <v>0</v>
      </c>
    </row>
    <row r="41" ht="30" customHeight="1" spans="1:4">
      <c r="A41" s="270">
        <v>229</v>
      </c>
      <c r="B41" s="280" t="s">
        <v>410</v>
      </c>
      <c r="C41" s="272">
        <v>1472</v>
      </c>
      <c r="D41" s="263">
        <v>0.503575076608784</v>
      </c>
    </row>
    <row r="42" ht="30" customHeight="1" spans="1:4">
      <c r="A42" s="283">
        <v>22904</v>
      </c>
      <c r="B42" s="273" t="s">
        <v>596</v>
      </c>
      <c r="C42" s="274">
        <v>640</v>
      </c>
      <c r="D42" s="267">
        <v>0</v>
      </c>
    </row>
    <row r="43" ht="30" customHeight="1" spans="1:4">
      <c r="A43" s="275">
        <v>2290401</v>
      </c>
      <c r="B43" s="269" t="s">
        <v>597</v>
      </c>
      <c r="C43" s="274">
        <v>640</v>
      </c>
      <c r="D43" s="267">
        <v>0</v>
      </c>
    </row>
    <row r="44" ht="30" customHeight="1" spans="1:4">
      <c r="A44" s="284">
        <v>2290402</v>
      </c>
      <c r="B44" s="285" t="s">
        <v>598</v>
      </c>
      <c r="C44" s="278">
        <f>4500-4500</f>
        <v>0</v>
      </c>
      <c r="D44" s="279">
        <v>0</v>
      </c>
    </row>
    <row r="45" ht="30" customHeight="1" spans="1:4">
      <c r="A45" s="264">
        <v>22960</v>
      </c>
      <c r="B45" s="273" t="s">
        <v>599</v>
      </c>
      <c r="C45" s="274">
        <v>832</v>
      </c>
      <c r="D45" s="267">
        <v>-0.150153217568948</v>
      </c>
    </row>
    <row r="46" ht="30" customHeight="1" spans="1:4">
      <c r="A46" s="275">
        <v>2296002</v>
      </c>
      <c r="B46" s="269" t="s">
        <v>600</v>
      </c>
      <c r="C46" s="274">
        <f>637-31</f>
        <v>606</v>
      </c>
      <c r="D46" s="267">
        <v>1.39525691699605</v>
      </c>
    </row>
    <row r="47" ht="30" customHeight="1" spans="1:4">
      <c r="A47" s="275">
        <v>2296003</v>
      </c>
      <c r="B47" s="269" t="s">
        <v>601</v>
      </c>
      <c r="C47" s="274">
        <f>180</f>
        <v>180</v>
      </c>
      <c r="D47" s="267">
        <v>3.61538461538462</v>
      </c>
    </row>
    <row r="48" ht="30" customHeight="1" spans="1:4">
      <c r="A48" s="275">
        <v>2296006</v>
      </c>
      <c r="B48" s="269" t="s">
        <v>602</v>
      </c>
      <c r="C48" s="274">
        <f>56-10</f>
        <v>46</v>
      </c>
      <c r="D48" s="267">
        <v>-0.0612244897959184</v>
      </c>
    </row>
    <row r="49" ht="30" customHeight="1" spans="1:4">
      <c r="A49" s="275">
        <v>2296099</v>
      </c>
      <c r="B49" s="269" t="s">
        <v>603</v>
      </c>
      <c r="C49" s="274">
        <f>40-40</f>
        <v>0</v>
      </c>
      <c r="D49" s="267">
        <v>-1</v>
      </c>
    </row>
    <row r="50" ht="30" customHeight="1" spans="1:4">
      <c r="A50" s="270">
        <v>232</v>
      </c>
      <c r="B50" s="280" t="s">
        <v>411</v>
      </c>
      <c r="C50" s="272">
        <v>15934</v>
      </c>
      <c r="D50" s="263">
        <v>-0.00262894341512268</v>
      </c>
    </row>
    <row r="51" ht="30" customHeight="1" spans="1:4">
      <c r="A51" s="264">
        <v>23204</v>
      </c>
      <c r="B51" s="273" t="s">
        <v>604</v>
      </c>
      <c r="C51" s="274">
        <v>15934</v>
      </c>
      <c r="D51" s="267">
        <v>-0.00262894341512268</v>
      </c>
    </row>
    <row r="52" ht="30" customHeight="1" spans="1:4">
      <c r="A52" s="275">
        <v>2320411</v>
      </c>
      <c r="B52" s="269" t="s">
        <v>605</v>
      </c>
      <c r="C52" s="274">
        <v>1235</v>
      </c>
      <c r="D52" s="267">
        <v>0.102678571428571</v>
      </c>
    </row>
    <row r="53" ht="30" customHeight="1" spans="1:4">
      <c r="A53" s="275">
        <v>2320433</v>
      </c>
      <c r="B53" s="269" t="s">
        <v>606</v>
      </c>
      <c r="C53" s="274">
        <v>4060</v>
      </c>
      <c r="D53" s="267">
        <v>-0.0126459143968872</v>
      </c>
    </row>
    <row r="54" ht="30" customHeight="1" spans="1:4">
      <c r="A54" s="275">
        <v>2320498</v>
      </c>
      <c r="B54" s="269" t="s">
        <v>607</v>
      </c>
      <c r="C54" s="274">
        <v>10639</v>
      </c>
      <c r="D54" s="267">
        <v>-0.00986505351326198</v>
      </c>
    </row>
    <row r="55" ht="30" customHeight="1" spans="1:4">
      <c r="A55" s="270">
        <v>233</v>
      </c>
      <c r="B55" s="280" t="s">
        <v>414</v>
      </c>
      <c r="C55" s="272">
        <v>104</v>
      </c>
      <c r="D55" s="263">
        <v>0.181818181818182</v>
      </c>
    </row>
    <row r="56" ht="30" customHeight="1" spans="1:4">
      <c r="A56" s="264">
        <v>23304</v>
      </c>
      <c r="B56" s="273" t="s">
        <v>608</v>
      </c>
      <c r="C56" s="274">
        <v>104</v>
      </c>
      <c r="D56" s="267">
        <v>0.181818181818182</v>
      </c>
    </row>
    <row r="57" ht="30" customHeight="1" spans="1:4">
      <c r="A57" s="275">
        <v>2330411</v>
      </c>
      <c r="B57" s="269" t="s">
        <v>609</v>
      </c>
      <c r="C57" s="274">
        <v>13</v>
      </c>
      <c r="D57" s="267">
        <v>0</v>
      </c>
    </row>
    <row r="58" ht="30" customHeight="1" spans="1:4">
      <c r="A58" s="275">
        <v>2330433</v>
      </c>
      <c r="B58" s="269" t="s">
        <v>610</v>
      </c>
      <c r="C58" s="274">
        <v>9</v>
      </c>
      <c r="D58" s="267">
        <v>0.5</v>
      </c>
    </row>
    <row r="59" ht="30" customHeight="1" spans="1:4">
      <c r="A59" s="275">
        <v>2330498</v>
      </c>
      <c r="B59" s="269" t="s">
        <v>611</v>
      </c>
      <c r="C59" s="274">
        <v>82</v>
      </c>
      <c r="D59" s="267">
        <v>0.0123456790123457</v>
      </c>
    </row>
    <row r="60" ht="30" customHeight="1" spans="1:5">
      <c r="A60" s="286"/>
      <c r="B60" s="72" t="s">
        <v>81</v>
      </c>
      <c r="C60" s="287">
        <f>C4+C13+C29+C35+C38+C41+C50+C55</f>
        <v>51300</v>
      </c>
      <c r="D60" s="288">
        <v>-0.329</v>
      </c>
      <c r="E60" s="289"/>
    </row>
    <row r="61" customFormat="1" ht="25" customHeight="1" spans="1:4">
      <c r="A61" s="290" t="s">
        <v>612</v>
      </c>
      <c r="B61" s="290"/>
      <c r="C61" s="291"/>
      <c r="D61" s="291"/>
    </row>
    <row r="62" ht="20.25" spans="1:1">
      <c r="A62" s="292"/>
    </row>
  </sheetData>
  <mergeCells count="3">
    <mergeCell ref="A1:D1"/>
    <mergeCell ref="A2:D2"/>
    <mergeCell ref="A61:D61"/>
  </mergeCells>
  <printOptions horizontalCentered="1"/>
  <pageMargins left="0.786805555555556" right="0.786805555555556" top="1.18055555555556" bottom="0.984027777777778" header="0.511805555555556" footer="0.786805555555556"/>
  <pageSetup paperSize="9" fitToHeight="0" orientation="portrait" horizontalDpi="600"/>
  <headerFooter alignWithMargins="0" scaleWithDoc="0">
    <oddFooter>&amp;C第 &amp;P 页，共 &amp;N 页</oddFooter>
    <evenFooter>&amp;L&amp;"Times New Roman,常规"&amp;14         —&amp;P—</evenFooter>
  </headerFooter>
  <ignoredErrors>
    <ignoredError sqref="C5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24"/>
  <sheetViews>
    <sheetView view="pageBreakPreview" zoomScaleNormal="100" workbookViewId="0">
      <selection activeCell="F10" sqref="F10"/>
    </sheetView>
  </sheetViews>
  <sheetFormatPr defaultColWidth="9" defaultRowHeight="13.5" outlineLevelCol="2"/>
  <cols>
    <col min="1" max="1" width="18.25" customWidth="1"/>
    <col min="2" max="2" width="39.125" customWidth="1"/>
    <col min="3" max="3" width="16.75" style="47" customWidth="1"/>
  </cols>
  <sheetData>
    <row r="1" s="74" customFormat="1" ht="36" customHeight="1" spans="1:3">
      <c r="A1" s="48" t="s">
        <v>613</v>
      </c>
      <c r="B1" s="48"/>
      <c r="C1" s="48"/>
    </row>
    <row r="2" s="239" customFormat="1" ht="18" customHeight="1" spans="1:3">
      <c r="A2" s="221"/>
      <c r="C2" s="240" t="s">
        <v>1</v>
      </c>
    </row>
    <row r="3" ht="25" customHeight="1" spans="1:3">
      <c r="A3" s="241" t="s">
        <v>111</v>
      </c>
      <c r="B3" s="52" t="s">
        <v>112</v>
      </c>
      <c r="C3" s="83" t="s">
        <v>5</v>
      </c>
    </row>
    <row r="4" customFormat="1" ht="22" customHeight="1" spans="1:3">
      <c r="A4" s="242">
        <v>502</v>
      </c>
      <c r="B4" s="243" t="s">
        <v>425</v>
      </c>
      <c r="C4" s="69">
        <v>4</v>
      </c>
    </row>
    <row r="5" customFormat="1" ht="22" customHeight="1" spans="1:3">
      <c r="A5" s="244">
        <v>50205</v>
      </c>
      <c r="B5" s="245" t="s">
        <v>430</v>
      </c>
      <c r="C5" s="246">
        <f>13-9</f>
        <v>4</v>
      </c>
    </row>
    <row r="6" customFormat="1" ht="22" customHeight="1" spans="1:3">
      <c r="A6" s="247">
        <v>503</v>
      </c>
      <c r="B6" s="248" t="s">
        <v>436</v>
      </c>
      <c r="C6" s="249">
        <v>9368</v>
      </c>
    </row>
    <row r="7" customFormat="1" ht="22" customHeight="1" spans="1:3">
      <c r="A7" s="244">
        <v>50301</v>
      </c>
      <c r="B7" s="245" t="s">
        <v>437</v>
      </c>
      <c r="C7" s="246">
        <v>202</v>
      </c>
    </row>
    <row r="8" customFormat="1" ht="22" customHeight="1" spans="1:3">
      <c r="A8" s="244">
        <v>50302</v>
      </c>
      <c r="B8" s="245" t="s">
        <v>438</v>
      </c>
      <c r="C8" s="246">
        <f>5791-5649</f>
        <v>142</v>
      </c>
    </row>
    <row r="9" customFormat="1" ht="22" customHeight="1" spans="1:3">
      <c r="A9" s="244">
        <v>50305</v>
      </c>
      <c r="B9" s="245" t="s">
        <v>440</v>
      </c>
      <c r="C9" s="246">
        <v>9019</v>
      </c>
    </row>
    <row r="10" customFormat="1" ht="22" customHeight="1" spans="1:3">
      <c r="A10" s="244">
        <v>50306</v>
      </c>
      <c r="B10" s="245" t="s">
        <v>441</v>
      </c>
      <c r="C10" s="246">
        <f>9-4</f>
        <v>5</v>
      </c>
    </row>
    <row r="11" customFormat="1" ht="22" customHeight="1" spans="1:3">
      <c r="A11" s="250">
        <v>505</v>
      </c>
      <c r="B11" s="248" t="s">
        <v>445</v>
      </c>
      <c r="C11" s="69">
        <v>330</v>
      </c>
    </row>
    <row r="12" customFormat="1" ht="22" customHeight="1" spans="1:3">
      <c r="A12" s="251">
        <v>50502</v>
      </c>
      <c r="B12" s="252" t="s">
        <v>447</v>
      </c>
      <c r="C12" s="63">
        <f>1330-1000</f>
        <v>330</v>
      </c>
    </row>
    <row r="13" customFormat="1" ht="22" customHeight="1" spans="1:3">
      <c r="A13" s="250">
        <v>506</v>
      </c>
      <c r="B13" s="248" t="s">
        <v>448</v>
      </c>
      <c r="C13" s="69">
        <v>23062</v>
      </c>
    </row>
    <row r="14" customFormat="1" ht="22" customHeight="1" spans="1:3">
      <c r="A14" s="253">
        <v>50601</v>
      </c>
      <c r="B14" s="252" t="s">
        <v>449</v>
      </c>
      <c r="C14" s="63">
        <f>22062+1000</f>
        <v>23062</v>
      </c>
    </row>
    <row r="15" customFormat="1" ht="22" customHeight="1" spans="1:3">
      <c r="A15" s="250">
        <v>509</v>
      </c>
      <c r="B15" s="248" t="s">
        <v>455</v>
      </c>
      <c r="C15" s="69">
        <v>270</v>
      </c>
    </row>
    <row r="16" customFormat="1" ht="22" customHeight="1" spans="1:3">
      <c r="A16" s="251">
        <v>50901</v>
      </c>
      <c r="B16" s="252" t="s">
        <v>456</v>
      </c>
      <c r="C16" s="63">
        <f>307-37</f>
        <v>270</v>
      </c>
    </row>
    <row r="17" customFormat="1" ht="22" customHeight="1" spans="1:3">
      <c r="A17" s="234">
        <v>510</v>
      </c>
      <c r="B17" s="248" t="s">
        <v>461</v>
      </c>
      <c r="C17" s="69">
        <v>1916</v>
      </c>
    </row>
    <row r="18" customFormat="1" ht="22" customHeight="1" spans="1:3">
      <c r="A18" s="253">
        <v>51002</v>
      </c>
      <c r="B18" s="252" t="s">
        <v>462</v>
      </c>
      <c r="C18" s="63">
        <v>1916</v>
      </c>
    </row>
    <row r="19" customFormat="1" ht="22" customHeight="1" spans="1:3">
      <c r="A19" s="250">
        <v>511</v>
      </c>
      <c r="B19" s="248" t="s">
        <v>463</v>
      </c>
      <c r="C19" s="69">
        <v>16038</v>
      </c>
    </row>
    <row r="20" customFormat="1" ht="22" customHeight="1" spans="1:3">
      <c r="A20" s="251">
        <v>51101</v>
      </c>
      <c r="B20" s="252" t="s">
        <v>464</v>
      </c>
      <c r="C20" s="63">
        <v>15934</v>
      </c>
    </row>
    <row r="21" customFormat="1" ht="22" customHeight="1" spans="1:3">
      <c r="A21" s="251">
        <v>51103</v>
      </c>
      <c r="B21" s="252" t="s">
        <v>465</v>
      </c>
      <c r="C21" s="63">
        <v>104</v>
      </c>
    </row>
    <row r="22" customFormat="1" ht="22" customHeight="1" spans="1:3">
      <c r="A22" s="250">
        <v>599</v>
      </c>
      <c r="B22" s="248" t="s">
        <v>410</v>
      </c>
      <c r="C22" s="69">
        <v>312</v>
      </c>
    </row>
    <row r="23" customFormat="1" ht="22" customHeight="1" spans="1:3">
      <c r="A23" s="251">
        <v>59999</v>
      </c>
      <c r="B23" s="252" t="s">
        <v>410</v>
      </c>
      <c r="C23" s="63">
        <f>413-101</f>
        <v>312</v>
      </c>
    </row>
    <row r="24" ht="22" customHeight="1" spans="1:3">
      <c r="A24" s="254"/>
      <c r="B24" s="72" t="s">
        <v>416</v>
      </c>
      <c r="C24" s="255">
        <f>C4+C6+C11+C13+C15+C17+C19+C22</f>
        <v>51300</v>
      </c>
    </row>
  </sheetData>
  <autoFilter xmlns:etc="http://www.wps.cn/officeDocument/2017/etCustomData" ref="A3:C24" etc:filterBottomFollowUsedRange="0">
    <extLst/>
  </autoFilter>
  <mergeCells count="1">
    <mergeCell ref="A1:C1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7"/>
  <sheetViews>
    <sheetView view="pageBreakPreview" zoomScaleNormal="100" workbookViewId="0">
      <selection activeCell="E10" sqref="E10"/>
    </sheetView>
  </sheetViews>
  <sheetFormatPr defaultColWidth="9" defaultRowHeight="13.5" outlineLevelRow="6" outlineLevelCol="2"/>
  <cols>
    <col min="1" max="1" width="40.875" style="229" customWidth="1"/>
    <col min="2" max="2" width="18.625" style="229" customWidth="1"/>
    <col min="3" max="3" width="14.4416666666667" style="230" customWidth="1"/>
    <col min="4" max="16384" width="9" style="229"/>
  </cols>
  <sheetData>
    <row r="1" s="74" customFormat="1" ht="39.95" customHeight="1" spans="1:3">
      <c r="A1" s="48" t="s">
        <v>614</v>
      </c>
      <c r="B1" s="48"/>
      <c r="C1" s="48"/>
    </row>
    <row r="2" ht="27" customHeight="1" spans="1:3">
      <c r="A2" s="231" t="s">
        <v>615</v>
      </c>
      <c r="B2" s="231"/>
      <c r="C2" s="232"/>
    </row>
    <row r="3" ht="20.25" customHeight="1" spans="1:3">
      <c r="A3" s="231"/>
      <c r="B3" s="231"/>
      <c r="C3" s="233" t="s">
        <v>1</v>
      </c>
    </row>
    <row r="4" ht="35" customHeight="1" spans="1:3">
      <c r="A4" s="51" t="s">
        <v>479</v>
      </c>
      <c r="B4" s="53" t="s">
        <v>616</v>
      </c>
      <c r="C4" s="53" t="s">
        <v>5</v>
      </c>
    </row>
    <row r="5" ht="35" customHeight="1" spans="1:3">
      <c r="A5" s="234"/>
      <c r="B5" s="67"/>
      <c r="C5" s="69"/>
    </row>
    <row r="6" s="118" customFormat="1" ht="35" customHeight="1" spans="1:3">
      <c r="A6" s="235" t="s">
        <v>516</v>
      </c>
      <c r="B6" s="236"/>
      <c r="C6" s="237"/>
    </row>
    <row r="7" s="118" customFormat="1" ht="32.25" customHeight="1" spans="1:3">
      <c r="A7" s="238" t="s">
        <v>525</v>
      </c>
      <c r="B7" s="238"/>
      <c r="C7" s="238"/>
    </row>
  </sheetData>
  <mergeCells count="4">
    <mergeCell ref="A1:C1"/>
    <mergeCell ref="A2:C2"/>
    <mergeCell ref="A6:B6"/>
    <mergeCell ref="A7:C7"/>
  </mergeCells>
  <printOptions horizontalCentered="1"/>
  <pageMargins left="0.984027777777778" right="0.984027777777778" top="1.18055555555556" bottom="1.18055555555556" header="0.511805555555556" footer="0.786805555555556"/>
  <pageSetup paperSize="9" fitToHeight="0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6"/>
  <sheetViews>
    <sheetView view="pageBreakPreview" zoomScale="115" zoomScaleNormal="100" workbookViewId="0">
      <selection activeCell="K28" sqref="K28"/>
    </sheetView>
  </sheetViews>
  <sheetFormatPr defaultColWidth="9" defaultRowHeight="13.5" outlineLevelRow="5" outlineLevelCol="2"/>
  <cols>
    <col min="1" max="1" width="44.25" style="220" customWidth="1"/>
    <col min="2" max="2" width="18.8" style="220" customWidth="1"/>
    <col min="3" max="3" width="11.25" customWidth="1"/>
  </cols>
  <sheetData>
    <row r="1" ht="39.95" customHeight="1" spans="1:3">
      <c r="A1" s="48" t="s">
        <v>617</v>
      </c>
      <c r="B1" s="48"/>
      <c r="C1" s="48"/>
    </row>
    <row r="2" ht="24.95" customHeight="1" spans="3:3">
      <c r="C2" s="221" t="s">
        <v>478</v>
      </c>
    </row>
    <row r="3" ht="35" customHeight="1" spans="1:3">
      <c r="A3" s="51" t="s">
        <v>479</v>
      </c>
      <c r="B3" s="52" t="s">
        <v>480</v>
      </c>
      <c r="C3" s="53" t="s">
        <v>57</v>
      </c>
    </row>
    <row r="4" ht="35" customHeight="1" spans="1:3">
      <c r="A4" s="222" t="s">
        <v>618</v>
      </c>
      <c r="B4" s="223"/>
      <c r="C4" s="224"/>
    </row>
    <row r="5" ht="35" customHeight="1" spans="1:3">
      <c r="A5" s="225"/>
      <c r="B5" s="226"/>
      <c r="C5" s="227"/>
    </row>
    <row r="6" ht="34" customHeight="1" spans="1:3">
      <c r="A6" s="228" t="s">
        <v>525</v>
      </c>
      <c r="B6" s="228"/>
      <c r="C6" s="228"/>
    </row>
  </sheetData>
  <mergeCells count="2">
    <mergeCell ref="A1:C1"/>
    <mergeCell ref="A6:C6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B14"/>
  <sheetViews>
    <sheetView view="pageBreakPreview" zoomScale="115" zoomScaleNormal="100" workbookViewId="0">
      <selection activeCell="C8" sqref="C8"/>
    </sheetView>
  </sheetViews>
  <sheetFormatPr defaultColWidth="9" defaultRowHeight="13.5" outlineLevelCol="1"/>
  <cols>
    <col min="1" max="1" width="50.975" style="118" customWidth="1"/>
    <col min="2" max="2" width="23.75" style="190" customWidth="1"/>
    <col min="3" max="3" width="30" style="118" customWidth="1"/>
    <col min="4" max="16384" width="9" style="118"/>
  </cols>
  <sheetData>
    <row r="1" s="204" customFormat="1" ht="39.95" customHeight="1" spans="1:2">
      <c r="A1" s="206" t="s">
        <v>619</v>
      </c>
      <c r="B1" s="206"/>
    </row>
    <row r="2" s="205" customFormat="1" ht="33" customHeight="1" spans="1:2">
      <c r="A2" s="207" t="s">
        <v>620</v>
      </c>
      <c r="B2" s="208"/>
    </row>
    <row r="3" ht="26.25" customHeight="1" spans="1:2">
      <c r="A3" s="209" t="s">
        <v>489</v>
      </c>
      <c r="B3" s="210"/>
    </row>
    <row r="4" ht="35" customHeight="1" spans="1:2">
      <c r="A4" s="211" t="s">
        <v>490</v>
      </c>
      <c r="B4" s="212" t="s">
        <v>621</v>
      </c>
    </row>
    <row r="5" ht="35" customHeight="1" spans="1:2">
      <c r="A5" s="213" t="s">
        <v>492</v>
      </c>
      <c r="B5" s="214">
        <v>49.2871</v>
      </c>
    </row>
    <row r="6" ht="35" customHeight="1" spans="1:2">
      <c r="A6" s="215" t="s">
        <v>493</v>
      </c>
      <c r="B6" s="216">
        <v>49.0505</v>
      </c>
    </row>
    <row r="7" ht="35" customHeight="1" spans="1:2">
      <c r="A7" s="215" t="s">
        <v>494</v>
      </c>
      <c r="B7" s="216">
        <v>4.61</v>
      </c>
    </row>
    <row r="8" ht="35" customHeight="1" spans="1:2">
      <c r="A8" s="215" t="s">
        <v>495</v>
      </c>
      <c r="B8" s="216">
        <v>23</v>
      </c>
    </row>
    <row r="9" ht="35" customHeight="1" spans="1:2">
      <c r="A9" s="215" t="s">
        <v>496</v>
      </c>
      <c r="B9" s="198">
        <v>0.0223</v>
      </c>
    </row>
    <row r="10" ht="35" customHeight="1" spans="1:2">
      <c r="A10" s="215" t="s">
        <v>497</v>
      </c>
      <c r="B10" s="216">
        <v>0.06895</v>
      </c>
    </row>
    <row r="11" ht="35" customHeight="1" spans="1:2">
      <c r="A11" s="217" t="s">
        <v>498</v>
      </c>
      <c r="B11" s="216">
        <v>0.62</v>
      </c>
    </row>
    <row r="12" ht="35" customHeight="1" spans="1:2">
      <c r="A12" s="217" t="s">
        <v>499</v>
      </c>
      <c r="B12" s="216">
        <v>0.0695</v>
      </c>
    </row>
    <row r="13" ht="35" customHeight="1" spans="1:2">
      <c r="A13" s="215" t="s">
        <v>500</v>
      </c>
      <c r="B13" s="218">
        <v>1.4633517</v>
      </c>
    </row>
    <row r="14" ht="32.25" customHeight="1" spans="1:2">
      <c r="A14" s="129" t="s">
        <v>501</v>
      </c>
      <c r="B14" s="219"/>
    </row>
  </sheetData>
  <mergeCells count="4">
    <mergeCell ref="A1:B1"/>
    <mergeCell ref="A2:B2"/>
    <mergeCell ref="A3:B3"/>
    <mergeCell ref="A14:B14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27"/>
  <sheetViews>
    <sheetView view="pageBreakPreview" zoomScaleNormal="100" topLeftCell="A7" workbookViewId="0">
      <selection activeCell="H19" sqref="H19"/>
    </sheetView>
  </sheetViews>
  <sheetFormatPr defaultColWidth="9" defaultRowHeight="13.5" outlineLevelCol="2"/>
  <cols>
    <col min="1" max="1" width="47.375" customWidth="1"/>
    <col min="2" max="3" width="14.375" style="47" customWidth="1"/>
  </cols>
  <sheetData>
    <row r="1" ht="23.25" spans="1:3">
      <c r="A1" s="48" t="s">
        <v>55</v>
      </c>
      <c r="B1" s="48"/>
      <c r="C1" s="48"/>
    </row>
    <row r="2" ht="15" spans="1:3">
      <c r="A2" s="49" t="s">
        <v>1</v>
      </c>
      <c r="B2" s="50"/>
      <c r="C2" s="50"/>
    </row>
    <row r="3" ht="28.5" spans="1:3">
      <c r="A3" s="241" t="s">
        <v>56</v>
      </c>
      <c r="B3" s="311" t="s">
        <v>57</v>
      </c>
      <c r="C3" s="311" t="s">
        <v>58</v>
      </c>
    </row>
    <row r="4" ht="26" customHeight="1" spans="1:3">
      <c r="A4" s="446" t="s">
        <v>59</v>
      </c>
      <c r="B4" s="60">
        <f>SUM(B5:B17)</f>
        <v>187900</v>
      </c>
      <c r="C4" s="447">
        <v>0.064299793823776</v>
      </c>
    </row>
    <row r="5" ht="26" customHeight="1" spans="1:3">
      <c r="A5" s="448" t="s">
        <v>60</v>
      </c>
      <c r="B5" s="63">
        <v>67625</v>
      </c>
      <c r="C5" s="441">
        <v>0.102461688946854</v>
      </c>
    </row>
    <row r="6" ht="26" customHeight="1" spans="1:3">
      <c r="A6" s="448" t="s">
        <v>61</v>
      </c>
      <c r="B6" s="63">
        <v>31692</v>
      </c>
      <c r="C6" s="441">
        <v>0.0328509972624169</v>
      </c>
    </row>
    <row r="7" ht="26" customHeight="1" spans="1:3">
      <c r="A7" s="448" t="s">
        <v>62</v>
      </c>
      <c r="B7" s="63">
        <v>6092</v>
      </c>
      <c r="C7" s="441">
        <v>-0.318110588762033</v>
      </c>
    </row>
    <row r="8" ht="26" customHeight="1" spans="1:3">
      <c r="A8" s="448" t="s">
        <v>63</v>
      </c>
      <c r="B8" s="63">
        <v>15283</v>
      </c>
      <c r="C8" s="441">
        <v>0.0302683025482001</v>
      </c>
    </row>
    <row r="9" ht="26" customHeight="1" spans="1:3">
      <c r="A9" s="448" t="s">
        <v>64</v>
      </c>
      <c r="B9" s="63">
        <v>11200</v>
      </c>
      <c r="C9" s="441">
        <v>0.0522360015031943</v>
      </c>
    </row>
    <row r="10" ht="26" customHeight="1" spans="1:3">
      <c r="A10" s="448" t="s">
        <v>65</v>
      </c>
      <c r="B10" s="63">
        <v>4200</v>
      </c>
      <c r="C10" s="441">
        <v>-0.0344827586206897</v>
      </c>
    </row>
    <row r="11" ht="26" customHeight="1" spans="1:3">
      <c r="A11" s="448" t="s">
        <v>66</v>
      </c>
      <c r="B11" s="63">
        <v>7750</v>
      </c>
      <c r="C11" s="441">
        <v>0.00714749837556855</v>
      </c>
    </row>
    <row r="12" ht="26" customHeight="1" spans="1:3">
      <c r="A12" s="448" t="s">
        <v>67</v>
      </c>
      <c r="B12" s="63">
        <v>19730</v>
      </c>
      <c r="C12" s="441">
        <v>-0.0226867446007529</v>
      </c>
    </row>
    <row r="13" ht="26" customHeight="1" spans="1:3">
      <c r="A13" s="448" t="s">
        <v>68</v>
      </c>
      <c r="B13" s="63">
        <v>3600</v>
      </c>
      <c r="C13" s="441">
        <v>0.566579634464752</v>
      </c>
    </row>
    <row r="14" ht="26" customHeight="1" spans="1:3">
      <c r="A14" s="448" t="s">
        <v>69</v>
      </c>
      <c r="B14" s="63">
        <v>5400</v>
      </c>
      <c r="C14" s="441">
        <v>0.0101010101010101</v>
      </c>
    </row>
    <row r="15" ht="26" customHeight="1" spans="1:3">
      <c r="A15" s="448" t="s">
        <v>70</v>
      </c>
      <c r="B15" s="63">
        <v>3200</v>
      </c>
      <c r="C15" s="441">
        <v>0.799775028121485</v>
      </c>
    </row>
    <row r="16" ht="26" customHeight="1" spans="1:3">
      <c r="A16" s="448" t="s">
        <v>71</v>
      </c>
      <c r="B16" s="63">
        <v>7000</v>
      </c>
      <c r="C16" s="441">
        <v>0.0800802345317081</v>
      </c>
    </row>
    <row r="17" ht="26" customHeight="1" spans="1:3">
      <c r="A17" s="448" t="s">
        <v>72</v>
      </c>
      <c r="B17" s="63">
        <v>5128</v>
      </c>
      <c r="C17" s="441">
        <v>1.59514170040486</v>
      </c>
    </row>
    <row r="18" ht="26" customHeight="1" spans="1:3">
      <c r="A18" s="449" t="s">
        <v>73</v>
      </c>
      <c r="B18" s="63">
        <f>SUM(B19:B25)</f>
        <v>84400</v>
      </c>
      <c r="C18" s="441">
        <v>-0.0669909352199867</v>
      </c>
    </row>
    <row r="19" ht="26" customHeight="1" spans="1:3">
      <c r="A19" s="448" t="s">
        <v>74</v>
      </c>
      <c r="B19" s="63">
        <v>7240</v>
      </c>
      <c r="C19" s="441">
        <v>-0.325947304720231</v>
      </c>
    </row>
    <row r="20" ht="26" customHeight="1" spans="1:3">
      <c r="A20" s="448" t="s">
        <v>75</v>
      </c>
      <c r="B20" s="63">
        <v>2590</v>
      </c>
      <c r="C20" s="441">
        <v>-0.228017883755589</v>
      </c>
    </row>
    <row r="21" ht="26" customHeight="1" spans="1:3">
      <c r="A21" s="448" t="s">
        <v>76</v>
      </c>
      <c r="B21" s="63">
        <v>6216</v>
      </c>
      <c r="C21" s="441">
        <v>-0.188299817184644</v>
      </c>
    </row>
    <row r="22" ht="26" customHeight="1" spans="1:3">
      <c r="A22" s="448" t="s">
        <v>77</v>
      </c>
      <c r="B22" s="63">
        <v>0</v>
      </c>
      <c r="C22" s="441">
        <v>-1</v>
      </c>
    </row>
    <row r="23" ht="26" customHeight="1" spans="1:3">
      <c r="A23" s="448" t="s">
        <v>78</v>
      </c>
      <c r="B23" s="63">
        <v>68244</v>
      </c>
      <c r="C23" s="441">
        <v>-0.000512602703613117</v>
      </c>
    </row>
    <row r="24" ht="26" customHeight="1" spans="1:3">
      <c r="A24" s="448" t="s">
        <v>79</v>
      </c>
      <c r="B24" s="63">
        <v>110</v>
      </c>
      <c r="C24" s="441">
        <v>-0.0350877192982456</v>
      </c>
    </row>
    <row r="25" ht="26" customHeight="1" spans="1:3">
      <c r="A25" s="450" t="s">
        <v>80</v>
      </c>
      <c r="B25" s="451">
        <v>0</v>
      </c>
      <c r="C25" s="442">
        <v>-1</v>
      </c>
    </row>
    <row r="26" ht="26" customHeight="1" spans="1:3">
      <c r="A26" s="452" t="s">
        <v>81</v>
      </c>
      <c r="B26" s="453">
        <f>B4+B18</f>
        <v>272300</v>
      </c>
      <c r="C26" s="454">
        <v>0.0198196308724832</v>
      </c>
    </row>
    <row r="27" ht="23" customHeight="1" spans="1:3">
      <c r="A27" s="455" t="s">
        <v>82</v>
      </c>
      <c r="B27" s="456"/>
      <c r="C27" s="456"/>
    </row>
  </sheetData>
  <mergeCells count="3">
    <mergeCell ref="A1:C1"/>
    <mergeCell ref="A2:C2"/>
    <mergeCell ref="A27:C27"/>
  </mergeCells>
  <printOptions horizontalCentered="1"/>
  <pageMargins left="0.984027777777778" right="0.984027777777778" top="0.984027777777778" bottom="0.786805555555556" header="0.511805555555556" footer="0.786805555555556"/>
  <pageSetup paperSize="9" scale="9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E14"/>
  <sheetViews>
    <sheetView view="pageBreakPreview" zoomScale="85" zoomScaleNormal="100" workbookViewId="0">
      <selection activeCell="F23" sqref="F23"/>
    </sheetView>
  </sheetViews>
  <sheetFormatPr defaultColWidth="9" defaultRowHeight="13.5" outlineLevelCol="4"/>
  <cols>
    <col min="1" max="1" width="30" style="118" customWidth="1"/>
    <col min="2" max="2" width="11.625" style="118" customWidth="1"/>
    <col min="3" max="4" width="11.625" style="190" customWidth="1"/>
    <col min="5" max="5" width="12.25" style="190" customWidth="1"/>
    <col min="6" max="16384" width="9" style="118"/>
  </cols>
  <sheetData>
    <row r="1" s="117" customFormat="1" ht="30" customHeight="1" spans="1:5">
      <c r="A1" s="119" t="s">
        <v>622</v>
      </c>
      <c r="B1" s="120"/>
      <c r="C1" s="191"/>
      <c r="D1" s="191"/>
      <c r="E1" s="191"/>
    </row>
    <row r="2" ht="24.95" customHeight="1" spans="1:5">
      <c r="A2" s="121"/>
      <c r="E2" s="192" t="s">
        <v>489</v>
      </c>
    </row>
    <row r="3" ht="52" customHeight="1" spans="1:5">
      <c r="A3" s="123" t="s">
        <v>479</v>
      </c>
      <c r="B3" s="193" t="s">
        <v>503</v>
      </c>
      <c r="C3" s="193" t="s">
        <v>504</v>
      </c>
      <c r="D3" s="193" t="s">
        <v>505</v>
      </c>
      <c r="E3" s="124" t="s">
        <v>506</v>
      </c>
    </row>
    <row r="4" ht="45" customHeight="1" spans="1:5">
      <c r="A4" s="194" t="s">
        <v>623</v>
      </c>
      <c r="B4" s="195"/>
      <c r="C4" s="196">
        <v>0.26</v>
      </c>
      <c r="D4" s="196">
        <v>0.26</v>
      </c>
      <c r="E4" s="197">
        <f t="shared" ref="E4:E13" si="0">D4/(B4+C4)</f>
        <v>1</v>
      </c>
    </row>
    <row r="5" ht="45" customHeight="1" spans="1:5">
      <c r="A5" s="194" t="s">
        <v>624</v>
      </c>
      <c r="B5" s="195"/>
      <c r="C5" s="196">
        <v>0.58</v>
      </c>
      <c r="D5" s="196">
        <v>0.58</v>
      </c>
      <c r="E5" s="198">
        <f t="shared" si="0"/>
        <v>1</v>
      </c>
    </row>
    <row r="6" ht="45" customHeight="1" spans="1:5">
      <c r="A6" s="194" t="s">
        <v>625</v>
      </c>
      <c r="B6" s="195"/>
      <c r="C6" s="196">
        <v>0.14</v>
      </c>
      <c r="D6" s="196">
        <v>0.14</v>
      </c>
      <c r="E6" s="198">
        <f t="shared" si="0"/>
        <v>1</v>
      </c>
    </row>
    <row r="7" ht="45" customHeight="1" spans="1:5">
      <c r="A7" s="194" t="s">
        <v>626</v>
      </c>
      <c r="B7" s="195"/>
      <c r="C7" s="196">
        <v>0.19</v>
      </c>
      <c r="D7" s="196">
        <v>0.19</v>
      </c>
      <c r="E7" s="198">
        <f t="shared" si="0"/>
        <v>1</v>
      </c>
    </row>
    <row r="8" ht="45" customHeight="1" spans="1:5">
      <c r="A8" s="194" t="s">
        <v>627</v>
      </c>
      <c r="B8" s="195"/>
      <c r="C8" s="196">
        <v>0.1</v>
      </c>
      <c r="D8" s="196">
        <v>0.1</v>
      </c>
      <c r="E8" s="198">
        <f t="shared" si="0"/>
        <v>1</v>
      </c>
    </row>
    <row r="9" ht="45" customHeight="1" spans="1:5">
      <c r="A9" s="194" t="s">
        <v>628</v>
      </c>
      <c r="B9" s="195"/>
      <c r="C9" s="196">
        <v>0.1</v>
      </c>
      <c r="D9" s="196">
        <v>0.1</v>
      </c>
      <c r="E9" s="198">
        <f t="shared" si="0"/>
        <v>1</v>
      </c>
    </row>
    <row r="10" ht="45" customHeight="1" spans="1:5">
      <c r="A10" s="194" t="s">
        <v>629</v>
      </c>
      <c r="B10" s="195"/>
      <c r="C10" s="196">
        <v>0.45</v>
      </c>
      <c r="D10" s="196">
        <v>0</v>
      </c>
      <c r="E10" s="198">
        <f t="shared" si="0"/>
        <v>0</v>
      </c>
    </row>
    <row r="11" ht="45" customHeight="1" spans="1:5">
      <c r="A11" s="194" t="s">
        <v>630</v>
      </c>
      <c r="B11" s="195"/>
      <c r="C11" s="196">
        <v>0.76</v>
      </c>
      <c r="D11" s="196">
        <v>0.76</v>
      </c>
      <c r="E11" s="198">
        <f t="shared" si="0"/>
        <v>1</v>
      </c>
    </row>
    <row r="12" ht="45" customHeight="1" spans="1:5">
      <c r="A12" s="194" t="s">
        <v>631</v>
      </c>
      <c r="B12" s="195"/>
      <c r="C12" s="196">
        <v>1.41</v>
      </c>
      <c r="D12" s="196">
        <v>1.41</v>
      </c>
      <c r="E12" s="198">
        <f t="shared" si="0"/>
        <v>1</v>
      </c>
    </row>
    <row r="13" ht="45" customHeight="1" spans="1:5">
      <c r="A13" s="199" t="s">
        <v>516</v>
      </c>
      <c r="B13" s="200"/>
      <c r="C13" s="201">
        <f>SUM(C4:C12)</f>
        <v>3.99</v>
      </c>
      <c r="D13" s="202">
        <f>SUM(D4:D12)</f>
        <v>3.54</v>
      </c>
      <c r="E13" s="203">
        <f t="shared" si="0"/>
        <v>0.887218045112782</v>
      </c>
    </row>
    <row r="14" ht="20.45" customHeight="1" spans="1:1">
      <c r="A14" s="121"/>
    </row>
  </sheetData>
  <mergeCells count="1">
    <mergeCell ref="A1:E1"/>
  </mergeCells>
  <printOptions horizontalCentered="1"/>
  <pageMargins left="0.786805555555556" right="0.786805555555556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K37"/>
  <sheetViews>
    <sheetView showZeros="0" zoomScaleSheetLayoutView="86" topLeftCell="A32" workbookViewId="0">
      <selection activeCell="L32" sqref="L32"/>
    </sheetView>
  </sheetViews>
  <sheetFormatPr defaultColWidth="9" defaultRowHeight="13.5"/>
  <cols>
    <col min="1" max="1" width="18.6666666666667" style="141" customWidth="1"/>
    <col min="2" max="3" width="7.63333333333333" style="141" customWidth="1"/>
    <col min="4" max="4" width="7.13333333333333" style="141" customWidth="1"/>
    <col min="5" max="5" width="8" style="141" customWidth="1"/>
    <col min="6" max="6" width="7.38333333333333" style="141" customWidth="1"/>
    <col min="7" max="7" width="7.63333333333333" style="141" customWidth="1"/>
    <col min="8" max="8" width="7.13333333333333" style="141" customWidth="1"/>
    <col min="9" max="9" width="6.63333333333333" style="141" customWidth="1"/>
    <col min="10" max="10" width="9" style="146"/>
    <col min="11" max="16384" width="9" style="141"/>
  </cols>
  <sheetData>
    <row r="1" s="139" customFormat="1" ht="39.95" customHeight="1" spans="1:10">
      <c r="A1" s="147" t="s">
        <v>632</v>
      </c>
      <c r="B1" s="148"/>
      <c r="C1" s="148"/>
      <c r="D1" s="148"/>
      <c r="E1" s="148"/>
      <c r="F1" s="148"/>
      <c r="G1" s="148"/>
      <c r="H1" s="148"/>
      <c r="I1" s="148"/>
      <c r="J1" s="178"/>
    </row>
    <row r="2" s="140" customFormat="1" ht="28" customHeight="1" spans="1:10">
      <c r="A2" s="149"/>
      <c r="B2" s="149"/>
      <c r="C2" s="149"/>
      <c r="D2" s="149"/>
      <c r="E2" s="149"/>
      <c r="F2" s="149"/>
      <c r="G2" s="149"/>
      <c r="H2" s="150" t="s">
        <v>489</v>
      </c>
      <c r="I2" s="150"/>
      <c r="J2" s="179"/>
    </row>
    <row r="3" s="141" customFormat="1" ht="28" customHeight="1" spans="1:10">
      <c r="A3" s="151" t="s">
        <v>479</v>
      </c>
      <c r="B3" s="152" t="s">
        <v>633</v>
      </c>
      <c r="C3" s="152" t="s">
        <v>634</v>
      </c>
      <c r="D3" s="152"/>
      <c r="E3" s="152"/>
      <c r="F3" s="152"/>
      <c r="G3" s="153" t="s">
        <v>635</v>
      </c>
      <c r="H3" s="153"/>
      <c r="I3" s="180"/>
      <c r="J3" s="146"/>
    </row>
    <row r="4" s="141" customFormat="1" ht="49" customHeight="1" spans="1:10">
      <c r="A4" s="154"/>
      <c r="B4" s="155"/>
      <c r="C4" s="156" t="s">
        <v>636</v>
      </c>
      <c r="D4" s="156" t="s">
        <v>637</v>
      </c>
      <c r="E4" s="157" t="s">
        <v>638</v>
      </c>
      <c r="F4" s="158" t="s">
        <v>639</v>
      </c>
      <c r="G4" s="158" t="s">
        <v>636</v>
      </c>
      <c r="H4" s="159" t="s">
        <v>637</v>
      </c>
      <c r="I4" s="181" t="s">
        <v>639</v>
      </c>
      <c r="J4" s="146"/>
    </row>
    <row r="5" s="141" customFormat="1" ht="54" customHeight="1" spans="1:11">
      <c r="A5" s="160" t="s">
        <v>640</v>
      </c>
      <c r="B5" s="161">
        <f>C5+G5</f>
        <v>0.56</v>
      </c>
      <c r="C5" s="161">
        <f>D5+F5</f>
        <v>0.26</v>
      </c>
      <c r="D5" s="161">
        <v>0.26</v>
      </c>
      <c r="E5" s="161">
        <v>0.26</v>
      </c>
      <c r="F5" s="161"/>
      <c r="G5" s="161">
        <f>H5+I5</f>
        <v>0.3</v>
      </c>
      <c r="H5" s="161">
        <v>0.1</v>
      </c>
      <c r="I5" s="177">
        <v>0.2</v>
      </c>
      <c r="J5" s="146"/>
      <c r="K5" s="182"/>
    </row>
    <row r="6" s="141" customFormat="1" ht="31" customHeight="1" spans="1:10">
      <c r="A6" s="162" t="s">
        <v>641</v>
      </c>
      <c r="B6" s="163"/>
      <c r="C6" s="163"/>
      <c r="D6" s="163"/>
      <c r="E6" s="163"/>
      <c r="F6" s="163"/>
      <c r="G6" s="163"/>
      <c r="H6" s="163"/>
      <c r="I6" s="163"/>
      <c r="J6" s="146"/>
    </row>
    <row r="7" s="141" customFormat="1" ht="178" customHeight="1" spans="1:10">
      <c r="A7" s="164" t="s">
        <v>642</v>
      </c>
      <c r="B7" s="165"/>
      <c r="C7" s="165"/>
      <c r="D7" s="165"/>
      <c r="E7" s="165"/>
      <c r="F7" s="165"/>
      <c r="G7" s="165"/>
      <c r="H7" s="165"/>
      <c r="I7" s="165"/>
      <c r="J7" s="146"/>
    </row>
    <row r="8" s="141" customFormat="1" ht="21.75" customHeight="1" spans="1:10">
      <c r="A8" s="166" t="s">
        <v>479</v>
      </c>
      <c r="B8" s="167" t="s">
        <v>633</v>
      </c>
      <c r="C8" s="167" t="s">
        <v>634</v>
      </c>
      <c r="D8" s="167"/>
      <c r="E8" s="167"/>
      <c r="F8" s="167"/>
      <c r="G8" s="168" t="s">
        <v>635</v>
      </c>
      <c r="H8" s="168"/>
      <c r="I8" s="183"/>
      <c r="J8" s="146"/>
    </row>
    <row r="9" s="141" customFormat="1" ht="52.5" customHeight="1" spans="1:10">
      <c r="A9" s="154"/>
      <c r="B9" s="155"/>
      <c r="C9" s="156" t="s">
        <v>636</v>
      </c>
      <c r="D9" s="156" t="s">
        <v>637</v>
      </c>
      <c r="E9" s="157" t="s">
        <v>638</v>
      </c>
      <c r="F9" s="158" t="s">
        <v>639</v>
      </c>
      <c r="G9" s="158" t="s">
        <v>636</v>
      </c>
      <c r="H9" s="159" t="s">
        <v>637</v>
      </c>
      <c r="I9" s="181" t="s">
        <v>639</v>
      </c>
      <c r="J9" s="146"/>
    </row>
    <row r="10" s="141" customFormat="1" ht="47.25" customHeight="1" spans="1:11">
      <c r="A10" s="169" t="s">
        <v>643</v>
      </c>
      <c r="B10" s="161">
        <f>C10+G10</f>
        <v>1.03</v>
      </c>
      <c r="C10" s="161">
        <f>D10+F10</f>
        <v>0.58</v>
      </c>
      <c r="D10" s="161">
        <v>0.58</v>
      </c>
      <c r="E10" s="161">
        <v>0.58</v>
      </c>
      <c r="F10" s="161"/>
      <c r="G10" s="161">
        <f>H10+I10</f>
        <v>0.45</v>
      </c>
      <c r="H10" s="161">
        <f>4500/10000</f>
        <v>0.45</v>
      </c>
      <c r="I10" s="184"/>
      <c r="J10" s="146"/>
      <c r="K10" s="182"/>
    </row>
    <row r="11" s="141" customFormat="1" ht="33" customHeight="1" spans="1:10">
      <c r="A11" s="162" t="s">
        <v>644</v>
      </c>
      <c r="B11" s="163"/>
      <c r="C11" s="163"/>
      <c r="D11" s="163"/>
      <c r="E11" s="163"/>
      <c r="F11" s="163"/>
      <c r="G11" s="163"/>
      <c r="H11" s="163"/>
      <c r="I11" s="163"/>
      <c r="J11" s="146"/>
    </row>
    <row r="12" s="141" customFormat="1" ht="154" customHeight="1" spans="1:10">
      <c r="A12" s="170" t="s">
        <v>645</v>
      </c>
      <c r="B12" s="170"/>
      <c r="C12" s="170"/>
      <c r="D12" s="170"/>
      <c r="E12" s="170"/>
      <c r="F12" s="170"/>
      <c r="G12" s="170"/>
      <c r="H12" s="170"/>
      <c r="I12" s="170"/>
      <c r="J12" s="146"/>
    </row>
    <row r="13" s="141" customFormat="1" ht="21.75" customHeight="1" spans="1:10">
      <c r="A13" s="166" t="s">
        <v>479</v>
      </c>
      <c r="B13" s="167" t="s">
        <v>633</v>
      </c>
      <c r="C13" s="167" t="s">
        <v>634</v>
      </c>
      <c r="D13" s="167"/>
      <c r="E13" s="167"/>
      <c r="F13" s="167"/>
      <c r="G13" s="168" t="s">
        <v>635</v>
      </c>
      <c r="H13" s="168"/>
      <c r="I13" s="183"/>
      <c r="J13" s="146"/>
    </row>
    <row r="14" s="141" customFormat="1" ht="48" customHeight="1" spans="1:10">
      <c r="A14" s="154"/>
      <c r="B14" s="155"/>
      <c r="C14" s="156" t="s">
        <v>636</v>
      </c>
      <c r="D14" s="156" t="s">
        <v>637</v>
      </c>
      <c r="E14" s="157" t="s">
        <v>638</v>
      </c>
      <c r="F14" s="158" t="s">
        <v>639</v>
      </c>
      <c r="G14" s="158" t="s">
        <v>636</v>
      </c>
      <c r="H14" s="159" t="s">
        <v>637</v>
      </c>
      <c r="I14" s="181" t="s">
        <v>639</v>
      </c>
      <c r="J14" s="146"/>
    </row>
    <row r="15" s="142" customFormat="1" ht="38" customHeight="1" spans="1:11">
      <c r="A15" s="171" t="s">
        <v>646</v>
      </c>
      <c r="B15" s="161">
        <f>C15+G15</f>
        <v>0.14</v>
      </c>
      <c r="C15" s="161">
        <f>D15+F15</f>
        <v>0.14</v>
      </c>
      <c r="D15" s="161">
        <v>0.14</v>
      </c>
      <c r="E15" s="161">
        <v>0.14</v>
      </c>
      <c r="F15" s="161"/>
      <c r="G15" s="161"/>
      <c r="H15" s="161"/>
      <c r="I15" s="185"/>
      <c r="J15" s="186"/>
      <c r="K15" s="187"/>
    </row>
    <row r="16" s="143" customFormat="1" ht="27" customHeight="1" spans="1:10">
      <c r="A16" s="162" t="s">
        <v>641</v>
      </c>
      <c r="B16" s="163"/>
      <c r="C16" s="163"/>
      <c r="D16" s="163"/>
      <c r="E16" s="163"/>
      <c r="F16" s="163"/>
      <c r="G16" s="163"/>
      <c r="H16" s="163"/>
      <c r="I16" s="163"/>
      <c r="J16" s="146"/>
    </row>
    <row r="17" s="143" customFormat="1" ht="188" customHeight="1" spans="1:10">
      <c r="A17" s="172" t="s">
        <v>647</v>
      </c>
      <c r="B17" s="172"/>
      <c r="C17" s="172"/>
      <c r="D17" s="172"/>
      <c r="E17" s="172"/>
      <c r="F17" s="172"/>
      <c r="G17" s="172"/>
      <c r="H17" s="172"/>
      <c r="I17" s="172"/>
      <c r="J17" s="146"/>
    </row>
    <row r="18" s="141" customFormat="1" ht="21.75" customHeight="1" spans="1:10">
      <c r="A18" s="166" t="s">
        <v>479</v>
      </c>
      <c r="B18" s="167" t="s">
        <v>633</v>
      </c>
      <c r="C18" s="167" t="s">
        <v>634</v>
      </c>
      <c r="D18" s="167"/>
      <c r="E18" s="167"/>
      <c r="F18" s="167"/>
      <c r="G18" s="168" t="s">
        <v>635</v>
      </c>
      <c r="H18" s="168"/>
      <c r="I18" s="183"/>
      <c r="J18" s="146"/>
    </row>
    <row r="19" s="141" customFormat="1" ht="52.5" customHeight="1" spans="1:10">
      <c r="A19" s="154"/>
      <c r="B19" s="155"/>
      <c r="C19" s="156" t="s">
        <v>636</v>
      </c>
      <c r="D19" s="156" t="s">
        <v>637</v>
      </c>
      <c r="E19" s="157" t="s">
        <v>638</v>
      </c>
      <c r="F19" s="158" t="s">
        <v>639</v>
      </c>
      <c r="G19" s="158" t="s">
        <v>636</v>
      </c>
      <c r="H19" s="159" t="s">
        <v>637</v>
      </c>
      <c r="I19" s="188" t="s">
        <v>639</v>
      </c>
      <c r="J19" s="146"/>
    </row>
    <row r="20" s="142" customFormat="1" ht="51" customHeight="1" spans="1:11">
      <c r="A20" s="171" t="s">
        <v>648</v>
      </c>
      <c r="B20" s="161">
        <f>C20+G20</f>
        <v>0.37</v>
      </c>
      <c r="C20" s="161">
        <f>D20+F20</f>
        <v>0.37</v>
      </c>
      <c r="D20" s="161">
        <v>0.19</v>
      </c>
      <c r="E20" s="161">
        <v>0.19</v>
      </c>
      <c r="F20" s="161">
        <v>0.18</v>
      </c>
      <c r="G20" s="173">
        <f>I20+H20</f>
        <v>0</v>
      </c>
      <c r="H20" s="174"/>
      <c r="I20" s="174"/>
      <c r="J20" s="186"/>
      <c r="K20" s="187"/>
    </row>
    <row r="21" s="143" customFormat="1" ht="33" customHeight="1" spans="1:10">
      <c r="A21" s="162" t="s">
        <v>641</v>
      </c>
      <c r="B21" s="163"/>
      <c r="C21" s="163"/>
      <c r="D21" s="163"/>
      <c r="E21" s="163"/>
      <c r="F21" s="163"/>
      <c r="G21" s="163"/>
      <c r="H21" s="163"/>
      <c r="I21" s="163"/>
      <c r="J21" s="146"/>
    </row>
    <row r="22" s="144" customFormat="1" ht="186" customHeight="1" spans="1:10">
      <c r="A22" s="175" t="s">
        <v>649</v>
      </c>
      <c r="B22" s="175"/>
      <c r="C22" s="175"/>
      <c r="D22" s="175"/>
      <c r="E22" s="175"/>
      <c r="F22" s="175"/>
      <c r="G22" s="175"/>
      <c r="H22" s="175"/>
      <c r="I22" s="175"/>
      <c r="J22" s="189"/>
    </row>
    <row r="23" s="141" customFormat="1" ht="21.75" customHeight="1" spans="1:10">
      <c r="A23" s="166" t="s">
        <v>479</v>
      </c>
      <c r="B23" s="167" t="s">
        <v>633</v>
      </c>
      <c r="C23" s="167" t="s">
        <v>634</v>
      </c>
      <c r="D23" s="167"/>
      <c r="E23" s="167"/>
      <c r="F23" s="167"/>
      <c r="G23" s="168" t="s">
        <v>635</v>
      </c>
      <c r="H23" s="168"/>
      <c r="I23" s="183"/>
      <c r="J23" s="146"/>
    </row>
    <row r="24" s="141" customFormat="1" ht="54" customHeight="1" spans="1:10">
      <c r="A24" s="154"/>
      <c r="B24" s="155"/>
      <c r="C24" s="156" t="s">
        <v>636</v>
      </c>
      <c r="D24" s="156" t="s">
        <v>637</v>
      </c>
      <c r="E24" s="157" t="s">
        <v>638</v>
      </c>
      <c r="F24" s="158" t="s">
        <v>639</v>
      </c>
      <c r="G24" s="158" t="s">
        <v>636</v>
      </c>
      <c r="H24" s="159" t="s">
        <v>637</v>
      </c>
      <c r="I24" s="188" t="s">
        <v>639</v>
      </c>
      <c r="J24" s="146"/>
    </row>
    <row r="25" s="142" customFormat="1" ht="57" customHeight="1" spans="1:11">
      <c r="A25" s="171" t="s">
        <v>650</v>
      </c>
      <c r="B25" s="161">
        <f>C25+G25</f>
        <v>0.1</v>
      </c>
      <c r="C25" s="161">
        <f>D25+F25</f>
        <v>0.1</v>
      </c>
      <c r="D25" s="161">
        <v>0.1</v>
      </c>
      <c r="E25" s="161">
        <v>0.1</v>
      </c>
      <c r="F25" s="173"/>
      <c r="G25" s="173"/>
      <c r="H25" s="174"/>
      <c r="I25" s="174"/>
      <c r="J25" s="186"/>
      <c r="K25" s="187"/>
    </row>
    <row r="26" s="143" customFormat="1" ht="36" customHeight="1" spans="1:10">
      <c r="A26" s="162" t="s">
        <v>641</v>
      </c>
      <c r="B26" s="163"/>
      <c r="C26" s="163"/>
      <c r="D26" s="163"/>
      <c r="E26" s="163"/>
      <c r="F26" s="163"/>
      <c r="G26" s="163"/>
      <c r="H26" s="163"/>
      <c r="I26" s="163"/>
      <c r="J26" s="146"/>
    </row>
    <row r="27" s="143" customFormat="1" ht="184" customHeight="1" spans="1:10">
      <c r="A27" s="172" t="s">
        <v>651</v>
      </c>
      <c r="B27" s="172"/>
      <c r="C27" s="172"/>
      <c r="D27" s="172"/>
      <c r="E27" s="172"/>
      <c r="F27" s="172"/>
      <c r="G27" s="172"/>
      <c r="H27" s="172"/>
      <c r="I27" s="172"/>
      <c r="J27" s="146"/>
    </row>
    <row r="28" s="141" customFormat="1" ht="24" customHeight="1" spans="1:10">
      <c r="A28" s="166" t="s">
        <v>479</v>
      </c>
      <c r="B28" s="167" t="s">
        <v>633</v>
      </c>
      <c r="C28" s="167" t="s">
        <v>634</v>
      </c>
      <c r="D28" s="167"/>
      <c r="E28" s="167"/>
      <c r="F28" s="167"/>
      <c r="G28" s="168" t="s">
        <v>635</v>
      </c>
      <c r="H28" s="168"/>
      <c r="I28" s="183"/>
      <c r="J28" s="146"/>
    </row>
    <row r="29" s="141" customFormat="1" ht="59" customHeight="1" spans="1:10">
      <c r="A29" s="154"/>
      <c r="B29" s="155"/>
      <c r="C29" s="156" t="s">
        <v>636</v>
      </c>
      <c r="D29" s="156" t="s">
        <v>637</v>
      </c>
      <c r="E29" s="157" t="s">
        <v>638</v>
      </c>
      <c r="F29" s="158" t="s">
        <v>639</v>
      </c>
      <c r="G29" s="158" t="s">
        <v>636</v>
      </c>
      <c r="H29" s="159" t="s">
        <v>637</v>
      </c>
      <c r="I29" s="188" t="s">
        <v>639</v>
      </c>
      <c r="J29" s="146"/>
    </row>
    <row r="30" s="143" customFormat="1" ht="54" customHeight="1" spans="1:11">
      <c r="A30" s="171" t="s">
        <v>652</v>
      </c>
      <c r="B30" s="161">
        <f>C30+G30</f>
        <v>0.1</v>
      </c>
      <c r="C30" s="161">
        <f>D30+F30</f>
        <v>0.1</v>
      </c>
      <c r="D30" s="161">
        <v>0.1</v>
      </c>
      <c r="E30" s="161">
        <v>0.1</v>
      </c>
      <c r="F30" s="173"/>
      <c r="G30" s="173"/>
      <c r="H30" s="174"/>
      <c r="I30" s="174"/>
      <c r="J30" s="146"/>
      <c r="K30" s="182"/>
    </row>
    <row r="31" s="143" customFormat="1" ht="38" customHeight="1" spans="1:10">
      <c r="A31" s="162" t="s">
        <v>641</v>
      </c>
      <c r="B31" s="163"/>
      <c r="C31" s="163"/>
      <c r="D31" s="163"/>
      <c r="E31" s="163"/>
      <c r="F31" s="163"/>
      <c r="G31" s="163"/>
      <c r="H31" s="163"/>
      <c r="I31" s="163"/>
      <c r="J31" s="146"/>
    </row>
    <row r="32" s="143" customFormat="1" ht="192" customHeight="1" spans="1:10">
      <c r="A32" s="175" t="s">
        <v>653</v>
      </c>
      <c r="B32" s="175"/>
      <c r="C32" s="175"/>
      <c r="D32" s="175"/>
      <c r="E32" s="175"/>
      <c r="F32" s="175"/>
      <c r="G32" s="175"/>
      <c r="H32" s="175"/>
      <c r="I32" s="175"/>
      <c r="J32" s="146"/>
    </row>
    <row r="33" s="141" customFormat="1" ht="21.75" customHeight="1" spans="1:10">
      <c r="A33" s="166" t="s">
        <v>479</v>
      </c>
      <c r="B33" s="167" t="s">
        <v>633</v>
      </c>
      <c r="C33" s="167" t="s">
        <v>634</v>
      </c>
      <c r="D33" s="167"/>
      <c r="E33" s="167"/>
      <c r="F33" s="167"/>
      <c r="G33" s="168" t="s">
        <v>635</v>
      </c>
      <c r="H33" s="168"/>
      <c r="I33" s="183"/>
      <c r="J33" s="146"/>
    </row>
    <row r="34" s="141" customFormat="1" ht="52.5" customHeight="1" spans="1:10">
      <c r="A34" s="154"/>
      <c r="B34" s="155"/>
      <c r="C34" s="156" t="s">
        <v>636</v>
      </c>
      <c r="D34" s="156" t="s">
        <v>637</v>
      </c>
      <c r="E34" s="157" t="s">
        <v>638</v>
      </c>
      <c r="F34" s="158" t="s">
        <v>639</v>
      </c>
      <c r="G34" s="158" t="s">
        <v>636</v>
      </c>
      <c r="H34" s="159" t="s">
        <v>637</v>
      </c>
      <c r="I34" s="188" t="s">
        <v>639</v>
      </c>
      <c r="J34" s="146"/>
    </row>
    <row r="35" s="145" customFormat="1" ht="50" customHeight="1" spans="1:11">
      <c r="A35" s="176" t="s">
        <v>654</v>
      </c>
      <c r="B35" s="161">
        <f>C35+G35</f>
        <v>0.8</v>
      </c>
      <c r="C35" s="161">
        <f>D35+F35</f>
        <v>0.45</v>
      </c>
      <c r="D35" s="161">
        <v>0.45</v>
      </c>
      <c r="E35" s="161" t="s">
        <v>655</v>
      </c>
      <c r="F35" s="161"/>
      <c r="G35" s="161">
        <f>H35+I35</f>
        <v>0.35</v>
      </c>
      <c r="H35" s="177">
        <f>3500/10000</f>
        <v>0.35</v>
      </c>
      <c r="I35" s="174"/>
      <c r="J35" s="186"/>
      <c r="K35" s="187"/>
    </row>
    <row r="36" s="141" customFormat="1" ht="27" customHeight="1" spans="1:10">
      <c r="A36" s="162" t="s">
        <v>641</v>
      </c>
      <c r="B36" s="163"/>
      <c r="C36" s="163"/>
      <c r="D36" s="163"/>
      <c r="E36" s="163"/>
      <c r="F36" s="163"/>
      <c r="G36" s="163"/>
      <c r="H36" s="163"/>
      <c r="I36" s="163"/>
      <c r="J36" s="146"/>
    </row>
    <row r="37" s="141" customFormat="1" ht="145" customHeight="1" spans="1:10">
      <c r="A37" s="172" t="s">
        <v>656</v>
      </c>
      <c r="B37" s="172"/>
      <c r="C37" s="172"/>
      <c r="D37" s="172"/>
      <c r="E37" s="172"/>
      <c r="F37" s="172"/>
      <c r="G37" s="172"/>
      <c r="H37" s="172"/>
      <c r="I37" s="172"/>
      <c r="J37" s="146"/>
    </row>
  </sheetData>
  <mergeCells count="44">
    <mergeCell ref="A1:I1"/>
    <mergeCell ref="H2:I2"/>
    <mergeCell ref="C3:F3"/>
    <mergeCell ref="G3:I3"/>
    <mergeCell ref="A6:I6"/>
    <mergeCell ref="A7:I7"/>
    <mergeCell ref="C8:F8"/>
    <mergeCell ref="G8:I8"/>
    <mergeCell ref="A11:I11"/>
    <mergeCell ref="A12:I12"/>
    <mergeCell ref="C13:F13"/>
    <mergeCell ref="G13:I13"/>
    <mergeCell ref="A16:I16"/>
    <mergeCell ref="A17:I17"/>
    <mergeCell ref="C18:F18"/>
    <mergeCell ref="G18:I18"/>
    <mergeCell ref="A21:I21"/>
    <mergeCell ref="A22:I22"/>
    <mergeCell ref="C23:F23"/>
    <mergeCell ref="G23:I23"/>
    <mergeCell ref="A26:I26"/>
    <mergeCell ref="A27:I27"/>
    <mergeCell ref="C28:F28"/>
    <mergeCell ref="G28:I28"/>
    <mergeCell ref="A31:I31"/>
    <mergeCell ref="A32:I32"/>
    <mergeCell ref="C33:F33"/>
    <mergeCell ref="G33:I33"/>
    <mergeCell ref="A36:I36"/>
    <mergeCell ref="A37:I37"/>
    <mergeCell ref="A3:A4"/>
    <mergeCell ref="A8:A9"/>
    <mergeCell ref="A13:A14"/>
    <mergeCell ref="A18:A19"/>
    <mergeCell ref="A23:A24"/>
    <mergeCell ref="A28:A29"/>
    <mergeCell ref="A33:A34"/>
    <mergeCell ref="B3:B4"/>
    <mergeCell ref="B8:B9"/>
    <mergeCell ref="B13:B14"/>
    <mergeCell ref="B18:B19"/>
    <mergeCell ref="B23:B24"/>
    <mergeCell ref="B28:B29"/>
    <mergeCell ref="B33:B34"/>
  </mergeCells>
  <printOptions horizontalCentered="1"/>
  <pageMargins left="0.786805555555556" right="0.786805555555556" top="1.18055555555556" bottom="0.984027777777778" header="0.511805555555556" footer="0.786805555555556"/>
  <pageSetup paperSize="9" scale="86" orientation="portrait" horizontalDpi="600"/>
  <headerFooter alignWithMargins="0" scaleWithDoc="0">
    <oddFooter>&amp;C第 &amp;P 页，共 &amp;N 页</oddFooter>
    <evenFooter>&amp;L&amp;"Times New Roman,常规"&amp;14         —&amp;P—</evenFooter>
  </headerFooter>
  <rowBreaks count="2" manualBreakCount="2">
    <brk id="12" max="8" man="1"/>
    <brk id="22" max="8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6"/>
  <sheetViews>
    <sheetView view="pageBreakPreview" zoomScale="115" zoomScaleNormal="100" workbookViewId="0">
      <selection activeCell="C12" sqref="C12"/>
    </sheetView>
  </sheetViews>
  <sheetFormatPr defaultColWidth="9" defaultRowHeight="13.5" outlineLevelRow="5" outlineLevelCol="2"/>
  <cols>
    <col min="1" max="1" width="41.85" style="118" customWidth="1"/>
    <col min="2" max="3" width="16.625" style="118" customWidth="1"/>
    <col min="4" max="16384" width="9" style="118"/>
  </cols>
  <sheetData>
    <row r="1" s="117" customFormat="1" ht="39.95" customHeight="1" spans="1:3">
      <c r="A1" s="119" t="s">
        <v>657</v>
      </c>
      <c r="B1" s="120"/>
      <c r="C1" s="120"/>
    </row>
    <row r="2" ht="24.95" customHeight="1" spans="1:3">
      <c r="A2" s="121"/>
      <c r="B2" s="122"/>
      <c r="C2" s="122" t="s">
        <v>489</v>
      </c>
    </row>
    <row r="3" ht="35" customHeight="1" spans="1:3">
      <c r="A3" s="123" t="s">
        <v>518</v>
      </c>
      <c r="B3" s="124" t="s">
        <v>519</v>
      </c>
      <c r="C3" s="124" t="s">
        <v>520</v>
      </c>
    </row>
    <row r="4" ht="35" customHeight="1" spans="1:3">
      <c r="A4" s="131" t="s">
        <v>521</v>
      </c>
      <c r="B4" s="132">
        <v>0.0695</v>
      </c>
      <c r="C4" s="133">
        <v>0.5565</v>
      </c>
    </row>
    <row r="5" ht="35" customHeight="1" spans="1:3">
      <c r="A5" s="134" t="s">
        <v>522</v>
      </c>
      <c r="B5" s="135">
        <v>1.4633517</v>
      </c>
      <c r="C5" s="136">
        <v>1.5933351</v>
      </c>
    </row>
    <row r="6" ht="37" customHeight="1" spans="1:3">
      <c r="A6" s="137" t="s">
        <v>501</v>
      </c>
      <c r="B6" s="138"/>
      <c r="C6" s="138"/>
    </row>
  </sheetData>
  <mergeCells count="2">
    <mergeCell ref="A1:C1"/>
    <mergeCell ref="A6:C6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B6"/>
  <sheetViews>
    <sheetView view="pageBreakPreview" zoomScaleNormal="100" workbookViewId="0">
      <selection activeCell="D17" sqref="D17"/>
    </sheetView>
  </sheetViews>
  <sheetFormatPr defaultColWidth="9" defaultRowHeight="13.5" outlineLevelRow="5" outlineLevelCol="1"/>
  <cols>
    <col min="1" max="1" width="50.5" style="118" customWidth="1"/>
    <col min="2" max="2" width="24" style="118" customWidth="1"/>
    <col min="3" max="16384" width="9" style="118"/>
  </cols>
  <sheetData>
    <row r="1" s="117" customFormat="1" ht="39.95" customHeight="1" spans="1:2">
      <c r="A1" s="119" t="s">
        <v>658</v>
      </c>
      <c r="B1" s="120"/>
    </row>
    <row r="2" ht="24.95" customHeight="1" spans="1:2">
      <c r="A2" s="121"/>
      <c r="B2" s="122" t="s">
        <v>489</v>
      </c>
    </row>
    <row r="3" ht="35" customHeight="1" spans="1:2">
      <c r="A3" s="123" t="s">
        <v>479</v>
      </c>
      <c r="B3" s="124" t="s">
        <v>524</v>
      </c>
    </row>
    <row r="4" ht="35" customHeight="1" spans="1:2">
      <c r="A4" s="125"/>
      <c r="B4" s="126"/>
    </row>
    <row r="5" ht="35" customHeight="1" spans="1:2">
      <c r="A5" s="127" t="s">
        <v>81</v>
      </c>
      <c r="B5" s="128"/>
    </row>
    <row r="6" ht="57" customHeight="1" spans="1:2">
      <c r="A6" s="129" t="s">
        <v>525</v>
      </c>
      <c r="B6" s="130"/>
    </row>
  </sheetData>
  <mergeCells count="2">
    <mergeCell ref="A1:B1"/>
    <mergeCell ref="A6:B6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D13"/>
  <sheetViews>
    <sheetView view="pageBreakPreview" zoomScaleNormal="100" workbookViewId="0">
      <selection activeCell="G10" sqref="G10"/>
    </sheetView>
  </sheetViews>
  <sheetFormatPr defaultColWidth="9" defaultRowHeight="13.5" outlineLevelCol="3"/>
  <cols>
    <col min="1" max="1" width="26.875" customWidth="1"/>
    <col min="2" max="2" width="10.75" style="47" customWidth="1"/>
    <col min="3" max="3" width="26.625" customWidth="1"/>
    <col min="4" max="4" width="10.75" style="47" customWidth="1"/>
  </cols>
  <sheetData>
    <row r="1" s="74" customFormat="1" ht="39.95" customHeight="1" spans="1:4">
      <c r="A1" s="48" t="s">
        <v>659</v>
      </c>
      <c r="B1" s="48"/>
      <c r="C1" s="48"/>
      <c r="D1" s="48"/>
    </row>
    <row r="2" ht="24.95" customHeight="1" spans="1:4">
      <c r="A2" s="49" t="s">
        <v>1</v>
      </c>
      <c r="B2" s="50"/>
      <c r="C2" s="49"/>
      <c r="D2" s="50"/>
    </row>
    <row r="3" ht="35" customHeight="1" spans="1:4">
      <c r="A3" s="51" t="s">
        <v>660</v>
      </c>
      <c r="B3" s="52"/>
      <c r="C3" s="52" t="s">
        <v>661</v>
      </c>
      <c r="D3" s="53"/>
    </row>
    <row r="4" ht="35" customHeight="1" spans="1:4">
      <c r="A4" s="54" t="s">
        <v>490</v>
      </c>
      <c r="B4" s="55" t="s">
        <v>5</v>
      </c>
      <c r="C4" s="55" t="s">
        <v>490</v>
      </c>
      <c r="D4" s="56" t="s">
        <v>5</v>
      </c>
    </row>
    <row r="5" ht="35" customHeight="1" spans="1:4">
      <c r="A5" s="100" t="s">
        <v>6</v>
      </c>
      <c r="B5" s="101">
        <f>$F6+B7+B8+B9+B10</f>
        <v>0</v>
      </c>
      <c r="C5" s="102" t="s">
        <v>7</v>
      </c>
      <c r="D5" s="103">
        <f>SUM(D6:D10)</f>
        <v>35</v>
      </c>
    </row>
    <row r="6" ht="35" customHeight="1" spans="1:4">
      <c r="A6" s="79" t="s">
        <v>662</v>
      </c>
      <c r="B6" s="80">
        <v>0</v>
      </c>
      <c r="C6" s="104" t="s">
        <v>663</v>
      </c>
      <c r="D6" s="105">
        <v>35</v>
      </c>
    </row>
    <row r="7" ht="35" customHeight="1" spans="1:4">
      <c r="A7" s="79" t="s">
        <v>664</v>
      </c>
      <c r="B7" s="80">
        <v>0</v>
      </c>
      <c r="C7" s="104" t="s">
        <v>665</v>
      </c>
      <c r="D7" s="106">
        <v>0</v>
      </c>
    </row>
    <row r="8" ht="35" customHeight="1" spans="1:4">
      <c r="A8" s="79" t="s">
        <v>666</v>
      </c>
      <c r="B8" s="80">
        <v>0</v>
      </c>
      <c r="C8" s="104" t="s">
        <v>667</v>
      </c>
      <c r="D8" s="106">
        <v>0</v>
      </c>
    </row>
    <row r="9" ht="35" customHeight="1" spans="1:4">
      <c r="A9" s="79" t="s">
        <v>668</v>
      </c>
      <c r="B9" s="80">
        <v>0</v>
      </c>
      <c r="C9" s="104" t="s">
        <v>669</v>
      </c>
      <c r="D9" s="106">
        <v>0</v>
      </c>
    </row>
    <row r="10" ht="35" customHeight="1" spans="1:4">
      <c r="A10" s="79" t="s">
        <v>670</v>
      </c>
      <c r="B10" s="80">
        <v>0</v>
      </c>
      <c r="C10" s="107"/>
      <c r="D10" s="106"/>
    </row>
    <row r="11" ht="35" customHeight="1" spans="1:4">
      <c r="A11" s="108" t="s">
        <v>671</v>
      </c>
      <c r="B11" s="109">
        <v>0</v>
      </c>
      <c r="C11" s="110" t="s">
        <v>672</v>
      </c>
      <c r="D11" s="111">
        <v>0</v>
      </c>
    </row>
    <row r="12" ht="35" customHeight="1" spans="1:4">
      <c r="A12" s="112" t="s">
        <v>673</v>
      </c>
      <c r="B12" s="113">
        <v>35</v>
      </c>
      <c r="C12" s="114"/>
      <c r="D12" s="115"/>
    </row>
    <row r="13" ht="35" customHeight="1" spans="1:4">
      <c r="A13" s="70" t="s">
        <v>674</v>
      </c>
      <c r="B13" s="81">
        <f>B5+B11+B12</f>
        <v>35</v>
      </c>
      <c r="C13" s="72" t="s">
        <v>675</v>
      </c>
      <c r="D13" s="116">
        <f>D5+D11+D12</f>
        <v>35</v>
      </c>
    </row>
  </sheetData>
  <mergeCells count="4">
    <mergeCell ref="A1:D1"/>
    <mergeCell ref="A2:D2"/>
    <mergeCell ref="A3:B3"/>
    <mergeCell ref="C3:D3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19"/>
  <sheetViews>
    <sheetView view="pageBreakPreview" zoomScaleNormal="100" topLeftCell="A7" workbookViewId="0">
      <selection activeCell="E13" sqref="E13"/>
    </sheetView>
  </sheetViews>
  <sheetFormatPr defaultColWidth="9" defaultRowHeight="13.5" outlineLevelCol="2"/>
  <cols>
    <col min="1" max="1" width="48.25" customWidth="1"/>
    <col min="2" max="3" width="13.6333333333333" style="47" customWidth="1"/>
  </cols>
  <sheetData>
    <row r="1" s="74" customFormat="1" ht="39.95" customHeight="1" spans="1:3">
      <c r="A1" s="48" t="s">
        <v>676</v>
      </c>
      <c r="B1" s="48"/>
      <c r="C1" s="48"/>
    </row>
    <row r="2" ht="24.95" customHeight="1" spans="1:3">
      <c r="A2" s="88" t="s">
        <v>1</v>
      </c>
      <c r="B2" s="89"/>
      <c r="C2" s="89"/>
    </row>
    <row r="3" ht="39" customHeight="1" spans="1:3">
      <c r="A3" s="51" t="s">
        <v>112</v>
      </c>
      <c r="B3" s="52" t="s">
        <v>5</v>
      </c>
      <c r="C3" s="83" t="s">
        <v>58</v>
      </c>
    </row>
    <row r="4" ht="35" customHeight="1" spans="1:3">
      <c r="A4" s="64" t="s">
        <v>677</v>
      </c>
      <c r="B4" s="90">
        <v>0</v>
      </c>
      <c r="C4" s="91">
        <v>0</v>
      </c>
    </row>
    <row r="5" ht="35" customHeight="1" spans="1:3">
      <c r="A5" s="92" t="s">
        <v>678</v>
      </c>
      <c r="B5" s="90">
        <v>0</v>
      </c>
      <c r="C5" s="91">
        <v>0</v>
      </c>
    </row>
    <row r="6" ht="35" customHeight="1" spans="1:3">
      <c r="A6" s="92" t="s">
        <v>679</v>
      </c>
      <c r="B6" s="90">
        <v>0</v>
      </c>
      <c r="C6" s="91">
        <v>0</v>
      </c>
    </row>
    <row r="7" ht="35" customHeight="1" spans="1:3">
      <c r="A7" s="92" t="s">
        <v>680</v>
      </c>
      <c r="B7" s="90">
        <v>0</v>
      </c>
      <c r="C7" s="91">
        <v>0</v>
      </c>
    </row>
    <row r="8" ht="35" customHeight="1" spans="1:3">
      <c r="A8" s="92" t="s">
        <v>681</v>
      </c>
      <c r="B8" s="90">
        <v>0</v>
      </c>
      <c r="C8" s="91">
        <v>0</v>
      </c>
    </row>
    <row r="9" ht="35" customHeight="1" spans="1:3">
      <c r="A9" s="92" t="s">
        <v>682</v>
      </c>
      <c r="B9" s="90">
        <v>0</v>
      </c>
      <c r="C9" s="91">
        <v>0</v>
      </c>
    </row>
    <row r="10" ht="35" customHeight="1" spans="1:3">
      <c r="A10" s="92" t="s">
        <v>683</v>
      </c>
      <c r="B10" s="90">
        <v>0</v>
      </c>
      <c r="C10" s="91">
        <v>0</v>
      </c>
    </row>
    <row r="11" ht="35" customHeight="1" spans="1:3">
      <c r="A11" s="92" t="s">
        <v>684</v>
      </c>
      <c r="B11" s="90">
        <v>0</v>
      </c>
      <c r="C11" s="91">
        <v>0</v>
      </c>
    </row>
    <row r="12" ht="35" customHeight="1" spans="1:3">
      <c r="A12" s="92" t="s">
        <v>685</v>
      </c>
      <c r="B12" s="90">
        <v>0</v>
      </c>
      <c r="C12" s="91">
        <v>0</v>
      </c>
    </row>
    <row r="13" ht="35" customHeight="1" spans="1:3">
      <c r="A13" s="92" t="s">
        <v>686</v>
      </c>
      <c r="B13" s="90">
        <v>0</v>
      </c>
      <c r="C13" s="91">
        <v>0</v>
      </c>
    </row>
    <row r="14" ht="35" customHeight="1" spans="1:3">
      <c r="A14" s="93" t="s">
        <v>687</v>
      </c>
      <c r="B14" s="94">
        <v>0</v>
      </c>
      <c r="C14" s="91">
        <v>0</v>
      </c>
    </row>
    <row r="15" ht="35" customHeight="1" spans="1:3">
      <c r="A15" s="64" t="s">
        <v>688</v>
      </c>
      <c r="B15" s="14">
        <v>0</v>
      </c>
      <c r="C15" s="91">
        <v>0</v>
      </c>
    </row>
    <row r="16" ht="35" customHeight="1" spans="1:3">
      <c r="A16" s="64" t="s">
        <v>689</v>
      </c>
      <c r="B16" s="14">
        <v>0</v>
      </c>
      <c r="C16" s="91">
        <v>0</v>
      </c>
    </row>
    <row r="17" ht="35" customHeight="1" spans="1:3">
      <c r="A17" s="64" t="s">
        <v>690</v>
      </c>
      <c r="B17" s="14">
        <v>0</v>
      </c>
      <c r="C17" s="91">
        <v>0</v>
      </c>
    </row>
    <row r="18" ht="35" customHeight="1" spans="1:3">
      <c r="A18" s="95" t="s">
        <v>691</v>
      </c>
      <c r="B18" s="96">
        <f>SUM(B4,B14,B15,B16,B17)</f>
        <v>0</v>
      </c>
      <c r="C18" s="97">
        <v>0</v>
      </c>
    </row>
    <row r="19" ht="29.25" customHeight="1" spans="1:3">
      <c r="A19" s="98" t="s">
        <v>692</v>
      </c>
      <c r="B19" s="99"/>
      <c r="C19" s="99"/>
    </row>
  </sheetData>
  <mergeCells count="3">
    <mergeCell ref="A1:C1"/>
    <mergeCell ref="A2:C2"/>
    <mergeCell ref="A19:C19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B6"/>
  <sheetViews>
    <sheetView view="pageBreakPreview" zoomScale="115" zoomScaleNormal="100" workbookViewId="0">
      <selection activeCell="A3" sqref="A3"/>
    </sheetView>
  </sheetViews>
  <sheetFormatPr defaultColWidth="9" defaultRowHeight="13.5" outlineLevelRow="5" outlineLevelCol="1"/>
  <cols>
    <col min="1" max="1" width="55.75" customWidth="1"/>
    <col min="2" max="2" width="18.8833333333333" customWidth="1"/>
  </cols>
  <sheetData>
    <row r="1" s="74" customFormat="1" ht="39.95" customHeight="1" spans="1:2">
      <c r="A1" s="48" t="s">
        <v>693</v>
      </c>
      <c r="B1" s="48"/>
    </row>
    <row r="2" ht="24.95" customHeight="1" spans="1:2">
      <c r="A2" s="75"/>
      <c r="B2" s="49" t="s">
        <v>1</v>
      </c>
    </row>
    <row r="3" ht="35" customHeight="1" spans="1:2">
      <c r="A3" s="83" t="s">
        <v>694</v>
      </c>
      <c r="B3" s="53" t="s">
        <v>5</v>
      </c>
    </row>
    <row r="4" ht="35" customHeight="1" spans="1:2">
      <c r="A4" s="84"/>
      <c r="B4" s="85"/>
    </row>
    <row r="5" ht="35" customHeight="1" spans="1:2">
      <c r="A5" s="70" t="s">
        <v>516</v>
      </c>
      <c r="B5" s="86"/>
    </row>
    <row r="6" ht="22" customHeight="1" spans="1:1">
      <c r="A6" s="87" t="s">
        <v>692</v>
      </c>
    </row>
  </sheetData>
  <mergeCells count="1">
    <mergeCell ref="A1:B1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8"/>
  <sheetViews>
    <sheetView view="pageBreakPreview" zoomScaleNormal="100" workbookViewId="0">
      <selection activeCell="F6" sqref="F6"/>
    </sheetView>
  </sheetViews>
  <sheetFormatPr defaultColWidth="9" defaultRowHeight="13.5" outlineLevelRow="7" outlineLevelCol="2"/>
  <cols>
    <col min="1" max="1" width="51" customWidth="1"/>
    <col min="2" max="2" width="12.6333333333333" style="47" customWidth="1"/>
    <col min="3" max="3" width="11.3833333333333" style="47" customWidth="1"/>
  </cols>
  <sheetData>
    <row r="1" s="74" customFormat="1" ht="39.95" customHeight="1" spans="1:3">
      <c r="A1" s="48" t="s">
        <v>695</v>
      </c>
      <c r="B1" s="48"/>
      <c r="C1" s="48"/>
    </row>
    <row r="2" ht="24.95" customHeight="1" spans="1:3">
      <c r="A2" s="75"/>
      <c r="B2" s="50" t="s">
        <v>1</v>
      </c>
      <c r="C2" s="50"/>
    </row>
    <row r="3" ht="42" customHeight="1" spans="1:3">
      <c r="A3" s="51" t="s">
        <v>112</v>
      </c>
      <c r="B3" s="52" t="s">
        <v>5</v>
      </c>
      <c r="C3" s="53" t="s">
        <v>58</v>
      </c>
    </row>
    <row r="4" ht="40" customHeight="1" spans="1:3">
      <c r="A4" s="76" t="s">
        <v>696</v>
      </c>
      <c r="B4" s="77">
        <v>0</v>
      </c>
      <c r="C4" s="78">
        <v>0</v>
      </c>
    </row>
    <row r="5" ht="40" customHeight="1" spans="1:3">
      <c r="A5" s="13" t="s">
        <v>697</v>
      </c>
      <c r="B5" s="14">
        <v>0</v>
      </c>
      <c r="C5" s="78">
        <v>0</v>
      </c>
    </row>
    <row r="6" ht="40" customHeight="1" spans="1:3">
      <c r="A6" s="79" t="s">
        <v>698</v>
      </c>
      <c r="B6" s="80">
        <f>SUM(B7:B7)</f>
        <v>35</v>
      </c>
      <c r="C6" s="78">
        <v>0</v>
      </c>
    </row>
    <row r="7" ht="40" customHeight="1" spans="1:3">
      <c r="A7" s="13" t="s">
        <v>699</v>
      </c>
      <c r="B7" s="80">
        <v>35</v>
      </c>
      <c r="C7" s="78">
        <v>0</v>
      </c>
    </row>
    <row r="8" ht="40" customHeight="1" spans="1:3">
      <c r="A8" s="70" t="s">
        <v>700</v>
      </c>
      <c r="B8" s="81">
        <f>SUM(B4,B6)</f>
        <v>35</v>
      </c>
      <c r="C8" s="82">
        <v>0</v>
      </c>
    </row>
  </sheetData>
  <mergeCells count="2">
    <mergeCell ref="A1:C1"/>
    <mergeCell ref="B2:C2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D13"/>
  <sheetViews>
    <sheetView view="pageBreakPreview" zoomScaleNormal="100" topLeftCell="A2" workbookViewId="0">
      <selection activeCell="G7" sqref="G7"/>
    </sheetView>
  </sheetViews>
  <sheetFormatPr defaultColWidth="9" defaultRowHeight="13.5" outlineLevelCol="3"/>
  <cols>
    <col min="1" max="1" width="27" customWidth="1"/>
    <col min="2" max="2" width="10.75" style="47" customWidth="1"/>
    <col min="3" max="3" width="27" customWidth="1"/>
    <col min="4" max="4" width="10.75" style="47" customWidth="1"/>
  </cols>
  <sheetData>
    <row r="1" s="46" customFormat="1" ht="39.95" customHeight="1" spans="1:4">
      <c r="A1" s="48" t="s">
        <v>701</v>
      </c>
      <c r="B1" s="48"/>
      <c r="C1" s="48"/>
      <c r="D1" s="48"/>
    </row>
    <row r="2" ht="24.95" customHeight="1" spans="1:4">
      <c r="A2" s="49" t="s">
        <v>1</v>
      </c>
      <c r="B2" s="50"/>
      <c r="C2" s="49"/>
      <c r="D2" s="50"/>
    </row>
    <row r="3" ht="39" customHeight="1" spans="1:4">
      <c r="A3" s="51" t="s">
        <v>702</v>
      </c>
      <c r="B3" s="52"/>
      <c r="C3" s="52" t="s">
        <v>703</v>
      </c>
      <c r="D3" s="53"/>
    </row>
    <row r="4" ht="39" customHeight="1" spans="1:4">
      <c r="A4" s="54" t="s">
        <v>490</v>
      </c>
      <c r="B4" s="55" t="s">
        <v>5</v>
      </c>
      <c r="C4" s="55" t="s">
        <v>490</v>
      </c>
      <c r="D4" s="56" t="s">
        <v>5</v>
      </c>
    </row>
    <row r="5" ht="45" customHeight="1" spans="1:4">
      <c r="A5" s="57" t="s">
        <v>704</v>
      </c>
      <c r="B5" s="58">
        <v>67785</v>
      </c>
      <c r="C5" s="59" t="s">
        <v>705</v>
      </c>
      <c r="D5" s="60">
        <v>67785</v>
      </c>
    </row>
    <row r="6" ht="45" customHeight="1" spans="1:4">
      <c r="A6" s="61" t="s">
        <v>706</v>
      </c>
      <c r="B6" s="14">
        <v>63425</v>
      </c>
      <c r="C6" s="62" t="s">
        <v>707</v>
      </c>
      <c r="D6" s="63">
        <v>60199</v>
      </c>
    </row>
    <row r="7" ht="45" customHeight="1" spans="1:4">
      <c r="A7" s="61" t="s">
        <v>708</v>
      </c>
      <c r="B7" s="14">
        <v>4360</v>
      </c>
      <c r="C7" s="62" t="s">
        <v>709</v>
      </c>
      <c r="D7" s="63">
        <v>7586</v>
      </c>
    </row>
    <row r="8" ht="45" customHeight="1" spans="1:4">
      <c r="A8" s="64" t="s">
        <v>710</v>
      </c>
      <c r="B8" s="14">
        <v>96713</v>
      </c>
      <c r="C8" s="65" t="s">
        <v>711</v>
      </c>
      <c r="D8" s="63">
        <f>D9+D10</f>
        <v>96713</v>
      </c>
    </row>
    <row r="9" ht="45" customHeight="1" spans="1:4">
      <c r="A9" s="61" t="s">
        <v>706</v>
      </c>
      <c r="B9" s="14">
        <v>35632</v>
      </c>
      <c r="C9" s="62" t="s">
        <v>707</v>
      </c>
      <c r="D9" s="63">
        <v>31585</v>
      </c>
    </row>
    <row r="10" ht="45" customHeight="1" spans="1:4">
      <c r="A10" s="61" t="s">
        <v>708</v>
      </c>
      <c r="B10" s="14">
        <v>61081</v>
      </c>
      <c r="C10" s="62" t="s">
        <v>709</v>
      </c>
      <c r="D10" s="63">
        <f>65129-1</f>
        <v>65128</v>
      </c>
    </row>
    <row r="11" ht="45" customHeight="1" spans="1:4">
      <c r="A11" s="66" t="s">
        <v>712</v>
      </c>
      <c r="B11" s="67">
        <v>99057</v>
      </c>
      <c r="C11" s="68" t="s">
        <v>713</v>
      </c>
      <c r="D11" s="69">
        <f>D6+D9</f>
        <v>91784</v>
      </c>
    </row>
    <row r="12" ht="45" customHeight="1" spans="1:4">
      <c r="A12" s="66" t="s">
        <v>714</v>
      </c>
      <c r="B12" s="67">
        <v>65441</v>
      </c>
      <c r="C12" s="68" t="s">
        <v>715</v>
      </c>
      <c r="D12" s="69">
        <f>D7+D10</f>
        <v>72714</v>
      </c>
    </row>
    <row r="13" ht="45" customHeight="1" spans="1:4">
      <c r="A13" s="70" t="s">
        <v>716</v>
      </c>
      <c r="B13" s="71">
        <v>164498</v>
      </c>
      <c r="C13" s="72" t="s">
        <v>717</v>
      </c>
      <c r="D13" s="73">
        <f>D11+D12</f>
        <v>164498</v>
      </c>
    </row>
  </sheetData>
  <mergeCells count="4">
    <mergeCell ref="A1:D1"/>
    <mergeCell ref="A2:D2"/>
    <mergeCell ref="A3:B3"/>
    <mergeCell ref="C3:D3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34"/>
  <sheetViews>
    <sheetView view="pageBreakPreview" zoomScaleNormal="100" topLeftCell="A3" workbookViewId="0">
      <selection activeCell="Q8" sqref="Q8"/>
    </sheetView>
  </sheetViews>
  <sheetFormatPr defaultColWidth="12.25" defaultRowHeight="15.75"/>
  <cols>
    <col min="1" max="1" width="45.6333333333333" style="2" customWidth="1"/>
    <col min="2" max="3" width="14.5" style="3" customWidth="1"/>
    <col min="4" max="5" width="11" style="2" hidden="1" customWidth="1"/>
    <col min="6" max="13" width="12.25" style="2" hidden="1" customWidth="1"/>
    <col min="14" max="16384" width="12.25" style="2"/>
  </cols>
  <sheetData>
    <row r="1" s="1" customFormat="1" ht="39.95" customHeight="1" spans="1:5">
      <c r="A1" s="23" t="s">
        <v>718</v>
      </c>
      <c r="B1" s="23"/>
      <c r="C1" s="23"/>
      <c r="D1" s="23"/>
      <c r="E1" s="23"/>
    </row>
    <row r="2" s="1" customFormat="1" ht="24.95" customHeight="1" spans="1:5">
      <c r="A2" s="24"/>
      <c r="B2" s="24"/>
      <c r="C2" s="25" t="s">
        <v>1</v>
      </c>
      <c r="D2" s="26"/>
      <c r="E2" s="26"/>
    </row>
    <row r="3" ht="60" customHeight="1" spans="1:12">
      <c r="A3" s="7" t="s">
        <v>112</v>
      </c>
      <c r="B3" s="27" t="s">
        <v>57</v>
      </c>
      <c r="C3" s="9" t="s">
        <v>719</v>
      </c>
      <c r="D3" s="28"/>
      <c r="E3" s="28"/>
      <c r="F3" s="29" t="s">
        <v>720</v>
      </c>
      <c r="G3" s="30" t="s">
        <v>721</v>
      </c>
      <c r="I3" s="2" t="s">
        <v>58</v>
      </c>
      <c r="K3" s="29" t="s">
        <v>720</v>
      </c>
      <c r="L3" s="30" t="s">
        <v>721</v>
      </c>
    </row>
    <row r="4" ht="35" customHeight="1" spans="1:13">
      <c r="A4" s="10" t="s">
        <v>722</v>
      </c>
      <c r="B4" s="16">
        <v>63425</v>
      </c>
      <c r="C4" s="31">
        <v>0.07</v>
      </c>
      <c r="D4" s="32" t="e">
        <f>#REF!+E4</f>
        <v>#REF!</v>
      </c>
      <c r="E4" s="33">
        <v>2483830</v>
      </c>
      <c r="F4" s="34">
        <v>14349546</v>
      </c>
      <c r="G4" s="34">
        <v>14349546</v>
      </c>
      <c r="H4" s="34"/>
      <c r="I4" s="2">
        <v>4.84959593843596</v>
      </c>
      <c r="K4" s="34">
        <v>15029546</v>
      </c>
      <c r="L4" s="34">
        <v>15029546</v>
      </c>
      <c r="M4" s="2">
        <f>L4-G4</f>
        <v>680000</v>
      </c>
    </row>
    <row r="5" customFormat="1" ht="35" customHeight="1" spans="1:4">
      <c r="A5" s="13" t="s">
        <v>723</v>
      </c>
      <c r="B5" s="14">
        <v>24836</v>
      </c>
      <c r="C5" s="15">
        <v>0.05</v>
      </c>
      <c r="D5" s="35">
        <v>16597087</v>
      </c>
    </row>
    <row r="6" customFormat="1" ht="35" customHeight="1" spans="1:4">
      <c r="A6" s="13" t="s">
        <v>724</v>
      </c>
      <c r="B6" s="14">
        <v>37348</v>
      </c>
      <c r="C6" s="15">
        <v>0.08</v>
      </c>
      <c r="D6" s="35">
        <v>509872</v>
      </c>
    </row>
    <row r="7" customFormat="1" ht="35" customHeight="1" spans="1:4">
      <c r="A7" s="13" t="s">
        <v>725</v>
      </c>
      <c r="B7" s="14">
        <v>44</v>
      </c>
      <c r="C7" s="15">
        <v>0.29</v>
      </c>
      <c r="D7" s="35">
        <v>308573</v>
      </c>
    </row>
    <row r="8" customFormat="1" ht="35" customHeight="1" spans="1:4">
      <c r="A8" s="13" t="s">
        <v>726</v>
      </c>
      <c r="B8" s="14">
        <v>0</v>
      </c>
      <c r="C8" s="15">
        <v>0</v>
      </c>
      <c r="D8" s="35">
        <v>9446</v>
      </c>
    </row>
    <row r="9" customFormat="1" ht="35" customHeight="1" spans="1:4">
      <c r="A9" s="13" t="s">
        <v>727</v>
      </c>
      <c r="B9" s="14">
        <v>50</v>
      </c>
      <c r="C9" s="15">
        <v>0.25</v>
      </c>
      <c r="D9" s="35">
        <v>15600</v>
      </c>
    </row>
    <row r="10" customFormat="1" ht="35" customHeight="1" spans="1:4">
      <c r="A10" s="10" t="s">
        <v>728</v>
      </c>
      <c r="B10" s="14">
        <v>35632</v>
      </c>
      <c r="C10" s="15">
        <v>0.04</v>
      </c>
      <c r="D10" s="35"/>
    </row>
    <row r="11" ht="35" customHeight="1" spans="1:12">
      <c r="A11" s="13" t="s">
        <v>729</v>
      </c>
      <c r="B11" s="16">
        <v>3374</v>
      </c>
      <c r="C11" s="31">
        <v>0.03</v>
      </c>
      <c r="D11" s="32" t="e">
        <f>#REF!+E11</f>
        <v>#REF!</v>
      </c>
      <c r="E11" s="33">
        <v>1184968</v>
      </c>
      <c r="F11" s="34">
        <v>51260</v>
      </c>
      <c r="G11" s="36">
        <v>450478</v>
      </c>
      <c r="H11" s="34"/>
      <c r="I11" s="2">
        <v>801.069059695669</v>
      </c>
      <c r="K11" s="34">
        <v>51260</v>
      </c>
      <c r="L11" s="36">
        <v>450478</v>
      </c>
    </row>
    <row r="12" customFormat="1" ht="35" customHeight="1" spans="1:4">
      <c r="A12" s="13" t="s">
        <v>724</v>
      </c>
      <c r="B12" s="14">
        <v>30482</v>
      </c>
      <c r="C12" s="15">
        <v>0.08</v>
      </c>
      <c r="D12" s="35">
        <v>158034</v>
      </c>
    </row>
    <row r="13" customFormat="1" ht="35" customHeight="1" spans="1:4">
      <c r="A13" s="13" t="s">
        <v>725</v>
      </c>
      <c r="B13" s="14">
        <v>520</v>
      </c>
      <c r="C13" s="15">
        <v>0.04</v>
      </c>
      <c r="D13" s="35">
        <v>40256</v>
      </c>
    </row>
    <row r="14" customFormat="1" ht="35" customHeight="1" spans="1:4">
      <c r="A14" s="13" t="s">
        <v>726</v>
      </c>
      <c r="B14" s="14">
        <v>983</v>
      </c>
      <c r="C14" s="15">
        <v>-0.44</v>
      </c>
      <c r="D14" s="35">
        <v>0</v>
      </c>
    </row>
    <row r="15" customFormat="1" ht="35" customHeight="1" spans="1:4">
      <c r="A15" s="13" t="s">
        <v>730</v>
      </c>
      <c r="B15" s="14">
        <v>223</v>
      </c>
      <c r="C15" s="15">
        <v>0</v>
      </c>
      <c r="D15" s="35">
        <v>197</v>
      </c>
    </row>
    <row r="16" customFormat="1" ht="35" customHeight="1" spans="1:4">
      <c r="A16" s="13" t="s">
        <v>731</v>
      </c>
      <c r="B16" s="14">
        <v>15</v>
      </c>
      <c r="C16" s="15">
        <v>0.07</v>
      </c>
      <c r="D16" s="35">
        <v>160554</v>
      </c>
    </row>
    <row r="17" ht="35" customHeight="1" spans="1:12">
      <c r="A17" s="37" t="s">
        <v>712</v>
      </c>
      <c r="B17" s="19">
        <f>B4+B10</f>
        <v>99057</v>
      </c>
      <c r="C17" s="38">
        <v>0.07</v>
      </c>
      <c r="D17" s="39" t="e">
        <f>SUM(D4:D16)</f>
        <v>#REF!</v>
      </c>
      <c r="F17" s="40">
        <v>16779180</v>
      </c>
      <c r="G17" s="36" t="e">
        <f>G4+G11+#REF!+#REF!+#REF!</f>
        <v>#REF!</v>
      </c>
      <c r="H17" s="34"/>
      <c r="I17" s="2">
        <v>3.51497510605405</v>
      </c>
      <c r="K17" s="40">
        <v>17459180</v>
      </c>
      <c r="L17" s="36" t="e">
        <f>L4+L11+#REF!+#REF!+#REF!</f>
        <v>#REF!</v>
      </c>
    </row>
    <row r="18" ht="60" customHeight="1" spans="1:8">
      <c r="A18" s="41"/>
      <c r="B18" s="42"/>
      <c r="C18" s="42"/>
      <c r="D18" s="43"/>
      <c r="E18" s="44"/>
      <c r="F18" s="34"/>
      <c r="G18" s="34"/>
      <c r="H18" s="34"/>
    </row>
    <row r="19" ht="31.9" customHeight="1" spans="5:8">
      <c r="E19" s="44"/>
      <c r="G19" s="45"/>
      <c r="H19" s="45"/>
    </row>
    <row r="20" ht="52.5" customHeight="1" spans="5:5">
      <c r="E20" s="43"/>
    </row>
    <row r="21" ht="52.5" customHeight="1"/>
    <row r="22" ht="52.5" customHeight="1"/>
    <row r="23" ht="69.75" customHeight="1"/>
    <row r="24" ht="24" customHeight="1" spans="6:6">
      <c r="F24" s="2">
        <f>SUM(F19:F23)</f>
        <v>0</v>
      </c>
    </row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</sheetData>
  <mergeCells count="2">
    <mergeCell ref="A1:C1"/>
    <mergeCell ref="A18:C18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C29"/>
  <sheetViews>
    <sheetView view="pageBreakPreview" zoomScaleNormal="100" topLeftCell="A7" workbookViewId="0">
      <selection activeCell="C27" sqref="C27"/>
    </sheetView>
  </sheetViews>
  <sheetFormatPr defaultColWidth="9" defaultRowHeight="13.5" outlineLevelCol="2"/>
  <cols>
    <col min="1" max="1" width="37.8916666666667" customWidth="1"/>
    <col min="2" max="2" width="18.6666666666667" style="347" customWidth="1"/>
    <col min="3" max="3" width="20.225" style="347" customWidth="1"/>
  </cols>
  <sheetData>
    <row r="1" ht="31" customHeight="1" spans="1:3">
      <c r="A1" s="293" t="s">
        <v>83</v>
      </c>
      <c r="B1" s="435"/>
      <c r="C1" s="435"/>
    </row>
    <row r="2" ht="16" customHeight="1" spans="3:3">
      <c r="C2" s="436" t="s">
        <v>1</v>
      </c>
    </row>
    <row r="3" ht="48" customHeight="1" spans="1:3">
      <c r="A3" s="51" t="s">
        <v>84</v>
      </c>
      <c r="B3" s="437" t="s">
        <v>57</v>
      </c>
      <c r="C3" s="438" t="s">
        <v>85</v>
      </c>
    </row>
    <row r="4" ht="23" customHeight="1" spans="1:3">
      <c r="A4" s="439" t="s">
        <v>86</v>
      </c>
      <c r="B4" s="440">
        <f>58091-6200-2944</f>
        <v>48947</v>
      </c>
      <c r="C4" s="441">
        <v>-0.248056656527483</v>
      </c>
    </row>
    <row r="5" ht="23" customHeight="1" spans="1:3">
      <c r="A5" s="439" t="s">
        <v>87</v>
      </c>
      <c r="B5" s="440">
        <v>20</v>
      </c>
      <c r="C5" s="441">
        <v>-0.130434782608696</v>
      </c>
    </row>
    <row r="6" ht="23" customHeight="1" spans="1:3">
      <c r="A6" s="439" t="s">
        <v>88</v>
      </c>
      <c r="B6" s="440">
        <v>16366</v>
      </c>
      <c r="C6" s="441">
        <v>0.0417568427753024</v>
      </c>
    </row>
    <row r="7" ht="23" customHeight="1" spans="1:3">
      <c r="A7" s="439" t="s">
        <v>89</v>
      </c>
      <c r="B7" s="440">
        <f>103459-2566</f>
        <v>100893</v>
      </c>
      <c r="C7" s="441">
        <v>0.126591183170307</v>
      </c>
    </row>
    <row r="8" ht="23" customHeight="1" spans="1:3">
      <c r="A8" s="439" t="s">
        <v>90</v>
      </c>
      <c r="B8" s="440">
        <v>2560</v>
      </c>
      <c r="C8" s="441">
        <v>2.06954436450839</v>
      </c>
    </row>
    <row r="9" ht="23" customHeight="1" spans="1:3">
      <c r="A9" s="439" t="s">
        <v>91</v>
      </c>
      <c r="B9" s="440">
        <f>4624-1500</f>
        <v>3124</v>
      </c>
      <c r="C9" s="441">
        <v>-0.157497303128371</v>
      </c>
    </row>
    <row r="10" ht="23" customHeight="1" spans="1:3">
      <c r="A10" s="439" t="s">
        <v>92</v>
      </c>
      <c r="B10" s="440">
        <f>121076-13</f>
        <v>121063</v>
      </c>
      <c r="C10" s="441">
        <v>0.0781760698223271</v>
      </c>
    </row>
    <row r="11" ht="23" customHeight="1" spans="1:3">
      <c r="A11" s="439" t="s">
        <v>93</v>
      </c>
      <c r="B11" s="440">
        <v>49108</v>
      </c>
      <c r="C11" s="441">
        <v>0.172000668241808</v>
      </c>
    </row>
    <row r="12" ht="23" customHeight="1" spans="1:3">
      <c r="A12" s="439" t="s">
        <v>94</v>
      </c>
      <c r="B12" s="440">
        <v>3761</v>
      </c>
      <c r="C12" s="441">
        <v>-0.139162279697871</v>
      </c>
    </row>
    <row r="13" ht="23" customHeight="1" spans="1:3">
      <c r="A13" s="439" t="s">
        <v>95</v>
      </c>
      <c r="B13" s="440">
        <f>11706-750</f>
        <v>10956</v>
      </c>
      <c r="C13" s="441">
        <v>-0.462888518482204</v>
      </c>
    </row>
    <row r="14" ht="23" customHeight="1" spans="1:3">
      <c r="A14" s="439" t="s">
        <v>96</v>
      </c>
      <c r="B14" s="440">
        <f>37425-726</f>
        <v>36699</v>
      </c>
      <c r="C14" s="441">
        <v>0.158537740316318</v>
      </c>
    </row>
    <row r="15" ht="23" customHeight="1" spans="1:3">
      <c r="A15" s="439" t="s">
        <v>97</v>
      </c>
      <c r="B15" s="440">
        <f>15555-6629</f>
        <v>8926</v>
      </c>
      <c r="C15" s="441">
        <v>-0.232568136875591</v>
      </c>
    </row>
    <row r="16" ht="23" customHeight="1" spans="1:3">
      <c r="A16" s="439" t="s">
        <v>98</v>
      </c>
      <c r="B16" s="440">
        <f>183-143</f>
        <v>40</v>
      </c>
      <c r="C16" s="441">
        <v>-0.965187119234117</v>
      </c>
    </row>
    <row r="17" ht="23" customHeight="1" spans="1:3">
      <c r="A17" s="439" t="s">
        <v>99</v>
      </c>
      <c r="B17" s="440">
        <v>0</v>
      </c>
      <c r="C17" s="441">
        <v>0</v>
      </c>
    </row>
    <row r="18" ht="23" customHeight="1" spans="1:3">
      <c r="A18" s="439" t="s">
        <v>100</v>
      </c>
      <c r="B18" s="440">
        <v>0</v>
      </c>
      <c r="C18" s="441">
        <v>0</v>
      </c>
    </row>
    <row r="19" ht="23" customHeight="1" spans="1:3">
      <c r="A19" s="439" t="s">
        <v>101</v>
      </c>
      <c r="B19" s="440">
        <v>2073</v>
      </c>
      <c r="C19" s="441">
        <v>-0.27895652173913</v>
      </c>
    </row>
    <row r="20" ht="23" customHeight="1" spans="1:3">
      <c r="A20" s="439" t="s">
        <v>102</v>
      </c>
      <c r="B20" s="440">
        <f>7489-200</f>
        <v>7289</v>
      </c>
      <c r="C20" s="441">
        <v>-0.432188205967126</v>
      </c>
    </row>
    <row r="21" ht="23" customHeight="1" spans="1:3">
      <c r="A21" s="61" t="s">
        <v>103</v>
      </c>
      <c r="B21" s="440">
        <f>2394-1774</f>
        <v>620</v>
      </c>
      <c r="C21" s="441">
        <v>0</v>
      </c>
    </row>
    <row r="22" ht="23" customHeight="1" spans="1:3">
      <c r="A22" s="61" t="s">
        <v>104</v>
      </c>
      <c r="B22" s="440">
        <v>4115</v>
      </c>
      <c r="C22" s="441">
        <v>0.362131744455478</v>
      </c>
    </row>
    <row r="23" ht="23" customHeight="1" spans="1:3">
      <c r="A23" s="61" t="s">
        <v>105</v>
      </c>
      <c r="B23" s="440">
        <v>5000</v>
      </c>
      <c r="C23" s="441">
        <v>0</v>
      </c>
    </row>
    <row r="24" ht="23" customHeight="1" spans="1:3">
      <c r="A24" s="61" t="s">
        <v>106</v>
      </c>
      <c r="B24" s="440">
        <v>172</v>
      </c>
      <c r="C24" s="441">
        <v>-0.955567036941359</v>
      </c>
    </row>
    <row r="25" ht="23" customHeight="1" spans="1:3">
      <c r="A25" s="61" t="s">
        <v>107</v>
      </c>
      <c r="B25" s="440">
        <v>10216</v>
      </c>
      <c r="C25" s="441">
        <v>0.0641666666666667</v>
      </c>
    </row>
    <row r="26" ht="23" customHeight="1" spans="1:3">
      <c r="A26" s="61" t="s">
        <v>108</v>
      </c>
      <c r="B26" s="440">
        <v>70</v>
      </c>
      <c r="C26" s="442">
        <v>5.36363636363636</v>
      </c>
    </row>
    <row r="27" ht="23" customHeight="1" spans="1:3">
      <c r="A27" s="70" t="s">
        <v>81</v>
      </c>
      <c r="B27" s="443">
        <f>SUM(B4:B26)</f>
        <v>432018</v>
      </c>
      <c r="C27" s="444">
        <v>-0.008</v>
      </c>
    </row>
    <row r="28" ht="38" customHeight="1" spans="1:3">
      <c r="A28" s="323" t="s">
        <v>109</v>
      </c>
      <c r="B28" s="445"/>
      <c r="C28" s="445"/>
    </row>
    <row r="29" ht="58.5" customHeight="1"/>
  </sheetData>
  <mergeCells count="2">
    <mergeCell ref="A1:C1"/>
    <mergeCell ref="A28:C28"/>
  </mergeCells>
  <printOptions horizontalCentered="1"/>
  <pageMargins left="0.984027777777778" right="0.984027777777778" top="1.18055555555556" bottom="1.18055555555556" header="0.511805555555556" footer="0.786805555555556"/>
  <pageSetup paperSize="9" scale="97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25"/>
  <sheetViews>
    <sheetView view="pageBreakPreview" zoomScaleNormal="100" topLeftCell="A2" workbookViewId="0">
      <selection activeCell="F7" sqref="F7"/>
    </sheetView>
  </sheetViews>
  <sheetFormatPr defaultColWidth="12.25" defaultRowHeight="15.75" outlineLevelCol="2"/>
  <cols>
    <col min="1" max="1" width="46.25" style="2" customWidth="1"/>
    <col min="2" max="3" width="13.75" style="3" customWidth="1"/>
    <col min="4" max="16384" width="12.25" style="2"/>
  </cols>
  <sheetData>
    <row r="1" s="1" customFormat="1" ht="39.95" customHeight="1" spans="1:3">
      <c r="A1" s="4" t="s">
        <v>732</v>
      </c>
      <c r="B1" s="4"/>
      <c r="C1" s="4"/>
    </row>
    <row r="2" s="1" customFormat="1" ht="24.95" customHeight="1" spans="1:3">
      <c r="A2" s="5"/>
      <c r="B2" s="5"/>
      <c r="C2" s="6" t="s">
        <v>1</v>
      </c>
    </row>
    <row r="3" ht="60" customHeight="1" spans="1:3">
      <c r="A3" s="7" t="s">
        <v>112</v>
      </c>
      <c r="B3" s="8" t="s">
        <v>57</v>
      </c>
      <c r="C3" s="9" t="s">
        <v>719</v>
      </c>
    </row>
    <row r="4" ht="40" customHeight="1" spans="1:3">
      <c r="A4" s="10" t="s">
        <v>733</v>
      </c>
      <c r="B4" s="11">
        <v>60199</v>
      </c>
      <c r="C4" s="12">
        <v>0.1</v>
      </c>
    </row>
    <row r="5" customFormat="1" ht="40" customHeight="1" spans="1:3">
      <c r="A5" s="13" t="s">
        <v>734</v>
      </c>
      <c r="B5" s="14">
        <v>59789</v>
      </c>
      <c r="C5" s="15">
        <v>0.05</v>
      </c>
    </row>
    <row r="6" customFormat="1" ht="40" customHeight="1" spans="1:3">
      <c r="A6" s="13" t="s">
        <v>735</v>
      </c>
      <c r="B6" s="14">
        <v>0</v>
      </c>
      <c r="C6" s="15">
        <v>0</v>
      </c>
    </row>
    <row r="7" customFormat="1" ht="40" customHeight="1" spans="1:3">
      <c r="A7" s="13" t="s">
        <v>736</v>
      </c>
      <c r="B7" s="14">
        <v>160</v>
      </c>
      <c r="C7" s="15">
        <v>0.36</v>
      </c>
    </row>
    <row r="8" customFormat="1" ht="40" customHeight="1" spans="1:3">
      <c r="A8" s="10" t="s">
        <v>737</v>
      </c>
      <c r="B8" s="14">
        <v>31585</v>
      </c>
      <c r="C8" s="15">
        <v>0.06</v>
      </c>
    </row>
    <row r="9" customFormat="1" ht="40" customHeight="1" spans="1:3">
      <c r="A9" s="13" t="s">
        <v>734</v>
      </c>
      <c r="B9" s="14">
        <v>29761</v>
      </c>
      <c r="C9" s="15">
        <v>0.06</v>
      </c>
    </row>
    <row r="10" ht="40" customHeight="1" spans="1:3">
      <c r="A10" s="13" t="s">
        <v>738</v>
      </c>
      <c r="B10" s="16">
        <v>1427</v>
      </c>
      <c r="C10" s="17">
        <v>0.07</v>
      </c>
    </row>
    <row r="11" customFormat="1" ht="40" customHeight="1" spans="1:3">
      <c r="A11" s="13" t="s">
        <v>739</v>
      </c>
      <c r="B11" s="14">
        <v>388</v>
      </c>
      <c r="C11" s="17">
        <v>0.1</v>
      </c>
    </row>
    <row r="12" customFormat="1" ht="40" customHeight="1" spans="1:3">
      <c r="A12" s="13" t="s">
        <v>740</v>
      </c>
      <c r="B12" s="14">
        <v>20</v>
      </c>
      <c r="C12" s="17">
        <v>0.11</v>
      </c>
    </row>
    <row r="13" ht="40" customHeight="1" spans="1:3">
      <c r="A13" s="18" t="s">
        <v>713</v>
      </c>
      <c r="B13" s="19">
        <f>B4+B8</f>
        <v>91784</v>
      </c>
      <c r="C13" s="20">
        <v>0.06</v>
      </c>
    </row>
    <row r="14" ht="50.25" customHeight="1" spans="1:3">
      <c r="A14" s="21"/>
      <c r="B14" s="22"/>
      <c r="C14" s="22"/>
    </row>
    <row r="15" ht="58.9" customHeight="1"/>
    <row r="16" ht="58.9" customHeight="1"/>
    <row r="17" ht="25.9" customHeight="1"/>
    <row r="18" ht="26.1" customHeight="1"/>
    <row r="19" ht="26.1" customHeight="1"/>
    <row r="20" ht="26.1" customHeight="1"/>
    <row r="21" ht="26.1" customHeight="1"/>
    <row r="22" ht="26.1" customHeight="1"/>
    <row r="23" ht="26.1" customHeight="1"/>
    <row r="24" ht="26.1" customHeight="1"/>
    <row r="25" ht="26.1" customHeight="1"/>
  </sheetData>
  <mergeCells count="2">
    <mergeCell ref="A1:C1"/>
    <mergeCell ref="A14:C14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D411"/>
  <sheetViews>
    <sheetView view="pageBreakPreview" zoomScaleNormal="115" topLeftCell="A388" workbookViewId="0">
      <selection activeCell="F399" sqref="F399"/>
    </sheetView>
  </sheetViews>
  <sheetFormatPr defaultColWidth="9" defaultRowHeight="13.5" outlineLevelCol="3"/>
  <cols>
    <col min="1" max="1" width="15.3833333333333" style="401" customWidth="1"/>
    <col min="2" max="2" width="45.25" customWidth="1"/>
    <col min="3" max="3" width="14.3" style="402" customWidth="1"/>
    <col min="5" max="6" width="13.5" customWidth="1"/>
  </cols>
  <sheetData>
    <row r="1" ht="33" customHeight="1" spans="1:3">
      <c r="A1" s="403" t="s">
        <v>110</v>
      </c>
      <c r="B1" s="48"/>
      <c r="C1" s="404"/>
    </row>
    <row r="2" ht="19" customHeight="1" spans="1:3">
      <c r="A2" s="405"/>
      <c r="C2" s="406" t="s">
        <v>1</v>
      </c>
    </row>
    <row r="3" ht="24.95" customHeight="1" spans="1:3">
      <c r="A3" s="83" t="s">
        <v>111</v>
      </c>
      <c r="B3" s="52" t="s">
        <v>112</v>
      </c>
      <c r="C3" s="407" t="s">
        <v>5</v>
      </c>
    </row>
    <row r="4" ht="21.95" customHeight="1" spans="1:4">
      <c r="A4" s="408">
        <v>201</v>
      </c>
      <c r="B4" s="409" t="s">
        <v>113</v>
      </c>
      <c r="C4" s="410">
        <f>51891-2944</f>
        <v>48947</v>
      </c>
      <c r="D4" s="411"/>
    </row>
    <row r="5" ht="21.95" customHeight="1" spans="1:3">
      <c r="A5" s="412">
        <v>20101</v>
      </c>
      <c r="B5" s="413" t="s">
        <v>114</v>
      </c>
      <c r="C5" s="414">
        <v>700</v>
      </c>
    </row>
    <row r="6" ht="21.95" customHeight="1" spans="1:3">
      <c r="A6" s="415">
        <v>2010101</v>
      </c>
      <c r="B6" s="416" t="s">
        <v>115</v>
      </c>
      <c r="C6" s="414">
        <v>553</v>
      </c>
    </row>
    <row r="7" ht="21.95" customHeight="1" spans="1:3">
      <c r="A7" s="415">
        <v>2010102</v>
      </c>
      <c r="B7" s="416" t="s">
        <v>116</v>
      </c>
      <c r="C7" s="414">
        <f>204-200</f>
        <v>4</v>
      </c>
    </row>
    <row r="8" ht="21.95" customHeight="1" spans="1:3">
      <c r="A8" s="415">
        <v>2010104</v>
      </c>
      <c r="B8" s="416" t="s">
        <v>117</v>
      </c>
      <c r="C8" s="414">
        <v>34</v>
      </c>
    </row>
    <row r="9" ht="21.95" customHeight="1" spans="1:3">
      <c r="A9" s="415">
        <v>2010106</v>
      </c>
      <c r="B9" s="416" t="s">
        <v>118</v>
      </c>
      <c r="C9" s="414">
        <v>14</v>
      </c>
    </row>
    <row r="10" ht="21.95" customHeight="1" spans="1:3">
      <c r="A10" s="415">
        <v>2010107</v>
      </c>
      <c r="B10" s="416" t="s">
        <v>119</v>
      </c>
      <c r="C10" s="414">
        <v>24</v>
      </c>
    </row>
    <row r="11" ht="21.95" customHeight="1" spans="1:3">
      <c r="A11" s="415">
        <v>2010108</v>
      </c>
      <c r="B11" s="416" t="s">
        <v>120</v>
      </c>
      <c r="C11" s="414">
        <v>11</v>
      </c>
    </row>
    <row r="12" ht="21.95" customHeight="1" spans="1:3">
      <c r="A12" s="415">
        <v>2010109</v>
      </c>
      <c r="B12" s="416" t="s">
        <v>121</v>
      </c>
      <c r="C12" s="414">
        <v>14</v>
      </c>
    </row>
    <row r="13" ht="21.95" customHeight="1" spans="1:3">
      <c r="A13" s="415">
        <v>2010150</v>
      </c>
      <c r="B13" s="416" t="s">
        <v>122</v>
      </c>
      <c r="C13" s="414">
        <v>46</v>
      </c>
    </row>
    <row r="14" ht="21.95" customHeight="1" spans="1:3">
      <c r="A14" s="412">
        <v>20102</v>
      </c>
      <c r="B14" s="413" t="s">
        <v>123</v>
      </c>
      <c r="C14" s="414">
        <v>568</v>
      </c>
    </row>
    <row r="15" ht="21.95" customHeight="1" spans="1:3">
      <c r="A15" s="415">
        <v>2010201</v>
      </c>
      <c r="B15" s="416" t="s">
        <v>115</v>
      </c>
      <c r="C15" s="414">
        <v>419</v>
      </c>
    </row>
    <row r="16" ht="21.95" customHeight="1" spans="1:3">
      <c r="A16" s="415">
        <v>2010202</v>
      </c>
      <c r="B16" s="416" t="s">
        <v>116</v>
      </c>
      <c r="C16" s="414">
        <v>54</v>
      </c>
    </row>
    <row r="17" ht="21.95" customHeight="1" spans="1:3">
      <c r="A17" s="415">
        <v>2010204</v>
      </c>
      <c r="B17" s="416" t="s">
        <v>124</v>
      </c>
      <c r="C17" s="414">
        <v>38</v>
      </c>
    </row>
    <row r="18" ht="21.95" customHeight="1" spans="1:3">
      <c r="A18" s="415">
        <v>2010206</v>
      </c>
      <c r="B18" s="416" t="s">
        <v>125</v>
      </c>
      <c r="C18" s="414">
        <v>8</v>
      </c>
    </row>
    <row r="19" ht="21.95" customHeight="1" spans="1:3">
      <c r="A19" s="415">
        <v>2010250</v>
      </c>
      <c r="B19" s="416" t="s">
        <v>122</v>
      </c>
      <c r="C19" s="414">
        <v>49</v>
      </c>
    </row>
    <row r="20" ht="21.95" customHeight="1" spans="1:3">
      <c r="A20" s="412">
        <v>20103</v>
      </c>
      <c r="B20" s="413" t="s">
        <v>126</v>
      </c>
      <c r="C20" s="414">
        <v>28334</v>
      </c>
    </row>
    <row r="21" ht="21.95" customHeight="1" spans="1:3">
      <c r="A21" s="415">
        <v>2010301</v>
      </c>
      <c r="B21" s="416" t="s">
        <v>115</v>
      </c>
      <c r="C21" s="414">
        <v>14317</v>
      </c>
    </row>
    <row r="22" ht="21.95" customHeight="1" spans="1:3">
      <c r="A22" s="415">
        <v>2010302</v>
      </c>
      <c r="B22" s="416" t="s">
        <v>116</v>
      </c>
      <c r="C22" s="414">
        <f>16973-6000-2944</f>
        <v>8029</v>
      </c>
    </row>
    <row r="23" ht="21.95" customHeight="1" spans="1:3">
      <c r="A23" s="415">
        <v>2010306</v>
      </c>
      <c r="B23" s="416" t="s">
        <v>127</v>
      </c>
      <c r="C23" s="414">
        <v>468</v>
      </c>
    </row>
    <row r="24" ht="21.95" customHeight="1" spans="1:3">
      <c r="A24" s="415">
        <v>2010350</v>
      </c>
      <c r="B24" s="416" t="s">
        <v>122</v>
      </c>
      <c r="C24" s="414">
        <v>5520</v>
      </c>
    </row>
    <row r="25" ht="21.95" customHeight="1" spans="1:3">
      <c r="A25" s="412">
        <v>20104</v>
      </c>
      <c r="B25" s="413" t="s">
        <v>128</v>
      </c>
      <c r="C25" s="414">
        <v>2998</v>
      </c>
    </row>
    <row r="26" ht="21.95" customHeight="1" spans="1:3">
      <c r="A26" s="415">
        <v>2010401</v>
      </c>
      <c r="B26" s="416" t="s">
        <v>115</v>
      </c>
      <c r="C26" s="414">
        <v>715</v>
      </c>
    </row>
    <row r="27" ht="21.95" customHeight="1" spans="1:3">
      <c r="A27" s="415">
        <v>2010408</v>
      </c>
      <c r="B27" s="416" t="s">
        <v>129</v>
      </c>
      <c r="C27" s="414">
        <v>5</v>
      </c>
    </row>
    <row r="28" ht="21.95" customHeight="1" spans="1:3">
      <c r="A28" s="415">
        <v>2010450</v>
      </c>
      <c r="B28" s="416" t="s">
        <v>122</v>
      </c>
      <c r="C28" s="414">
        <v>325</v>
      </c>
    </row>
    <row r="29" ht="21.95" customHeight="1" spans="1:3">
      <c r="A29" s="415">
        <v>2010499</v>
      </c>
      <c r="B29" s="416" t="s">
        <v>130</v>
      </c>
      <c r="C29" s="414">
        <v>1953</v>
      </c>
    </row>
    <row r="30" ht="21.95" customHeight="1" spans="1:3">
      <c r="A30" s="417">
        <v>20105</v>
      </c>
      <c r="B30" s="418" t="s">
        <v>131</v>
      </c>
      <c r="C30" s="419">
        <v>654</v>
      </c>
    </row>
    <row r="31" ht="21.95" customHeight="1" spans="1:3">
      <c r="A31" s="415">
        <v>2010501</v>
      </c>
      <c r="B31" s="416" t="s">
        <v>115</v>
      </c>
      <c r="C31" s="414">
        <v>407</v>
      </c>
    </row>
    <row r="32" ht="21.95" customHeight="1" spans="1:3">
      <c r="A32" s="415">
        <v>2010505</v>
      </c>
      <c r="B32" s="416" t="s">
        <v>132</v>
      </c>
      <c r="C32" s="414">
        <v>27</v>
      </c>
    </row>
    <row r="33" ht="21.95" customHeight="1" spans="1:3">
      <c r="A33" s="415">
        <v>2010507</v>
      </c>
      <c r="B33" s="416" t="s">
        <v>133</v>
      </c>
      <c r="C33" s="414">
        <v>112</v>
      </c>
    </row>
    <row r="34" ht="21.95" customHeight="1" spans="1:3">
      <c r="A34" s="415">
        <v>2010508</v>
      </c>
      <c r="B34" s="416" t="s">
        <v>134</v>
      </c>
      <c r="C34" s="414">
        <v>61</v>
      </c>
    </row>
    <row r="35" ht="21.95" customHeight="1" spans="1:3">
      <c r="A35" s="420">
        <v>2010550</v>
      </c>
      <c r="B35" s="416" t="s">
        <v>122</v>
      </c>
      <c r="C35" s="421">
        <v>47</v>
      </c>
    </row>
    <row r="36" ht="21.95" customHeight="1" spans="1:3">
      <c r="A36" s="412">
        <v>20106</v>
      </c>
      <c r="B36" s="413" t="s">
        <v>135</v>
      </c>
      <c r="C36" s="414">
        <v>1934</v>
      </c>
    </row>
    <row r="37" ht="21.95" customHeight="1" spans="1:3">
      <c r="A37" s="415">
        <v>2010601</v>
      </c>
      <c r="B37" s="416" t="s">
        <v>115</v>
      </c>
      <c r="C37" s="414">
        <v>798</v>
      </c>
    </row>
    <row r="38" ht="21.95" customHeight="1" spans="1:3">
      <c r="A38" s="415">
        <v>2010602</v>
      </c>
      <c r="B38" s="416" t="s">
        <v>116</v>
      </c>
      <c r="C38" s="414">
        <v>700</v>
      </c>
    </row>
    <row r="39" ht="21.95" customHeight="1" spans="1:3">
      <c r="A39" s="415">
        <v>2010650</v>
      </c>
      <c r="B39" s="416" t="s">
        <v>122</v>
      </c>
      <c r="C39" s="414">
        <v>436</v>
      </c>
    </row>
    <row r="40" ht="21.95" customHeight="1" spans="1:3">
      <c r="A40" s="412">
        <v>20107</v>
      </c>
      <c r="B40" s="413" t="s">
        <v>136</v>
      </c>
      <c r="C40" s="414">
        <v>1800</v>
      </c>
    </row>
    <row r="41" ht="21.95" customHeight="1" spans="1:3">
      <c r="A41" s="415">
        <v>2010702</v>
      </c>
      <c r="B41" s="416" t="s">
        <v>116</v>
      </c>
      <c r="C41" s="414">
        <v>1800</v>
      </c>
    </row>
    <row r="42" ht="21.95" customHeight="1" spans="1:3">
      <c r="A42" s="412">
        <v>20108</v>
      </c>
      <c r="B42" s="413" t="s">
        <v>137</v>
      </c>
      <c r="C42" s="414">
        <v>549</v>
      </c>
    </row>
    <row r="43" ht="21.95" customHeight="1" spans="1:3">
      <c r="A43" s="415">
        <v>2010801</v>
      </c>
      <c r="B43" s="416" t="s">
        <v>115</v>
      </c>
      <c r="C43" s="414">
        <v>335</v>
      </c>
    </row>
    <row r="44" ht="21.95" customHeight="1" spans="1:3">
      <c r="A44" s="415">
        <v>2010804</v>
      </c>
      <c r="B44" s="416" t="s">
        <v>138</v>
      </c>
      <c r="C44" s="414">
        <v>67</v>
      </c>
    </row>
    <row r="45" ht="21.95" customHeight="1" spans="1:3">
      <c r="A45" s="415">
        <v>2010850</v>
      </c>
      <c r="B45" s="416" t="s">
        <v>122</v>
      </c>
      <c r="C45" s="414">
        <v>147</v>
      </c>
    </row>
    <row r="46" ht="21.95" customHeight="1" spans="1:3">
      <c r="A46" s="412">
        <v>20111</v>
      </c>
      <c r="B46" s="413" t="s">
        <v>139</v>
      </c>
      <c r="C46" s="414">
        <v>1709</v>
      </c>
    </row>
    <row r="47" ht="21.95" customHeight="1" spans="1:3">
      <c r="A47" s="415">
        <v>2011101</v>
      </c>
      <c r="B47" s="416" t="s">
        <v>115</v>
      </c>
      <c r="C47" s="414">
        <v>1667</v>
      </c>
    </row>
    <row r="48" ht="21.95" customHeight="1" spans="1:3">
      <c r="A48" s="415">
        <v>2011150</v>
      </c>
      <c r="B48" s="416" t="s">
        <v>122</v>
      </c>
      <c r="C48" s="414">
        <v>17</v>
      </c>
    </row>
    <row r="49" ht="21.95" customHeight="1" spans="1:3">
      <c r="A49" s="415">
        <v>2011199</v>
      </c>
      <c r="B49" s="416" t="s">
        <v>140</v>
      </c>
      <c r="C49" s="414">
        <v>25</v>
      </c>
    </row>
    <row r="50" ht="21.95" customHeight="1" spans="1:3">
      <c r="A50" s="412">
        <v>20113</v>
      </c>
      <c r="B50" s="413" t="s">
        <v>141</v>
      </c>
      <c r="C50" s="414">
        <v>2182</v>
      </c>
    </row>
    <row r="51" ht="21.95" customHeight="1" spans="1:3">
      <c r="A51" s="415">
        <v>2011301</v>
      </c>
      <c r="B51" s="416" t="s">
        <v>115</v>
      </c>
      <c r="C51" s="414">
        <v>1102</v>
      </c>
    </row>
    <row r="52" ht="21.95" customHeight="1" spans="1:3">
      <c r="A52" s="415">
        <v>2011302</v>
      </c>
      <c r="B52" s="416" t="s">
        <v>116</v>
      </c>
      <c r="C52" s="414">
        <v>102</v>
      </c>
    </row>
    <row r="53" ht="21.95" customHeight="1" spans="1:3">
      <c r="A53" s="415">
        <v>2011308</v>
      </c>
      <c r="B53" s="416" t="s">
        <v>142</v>
      </c>
      <c r="C53" s="414">
        <v>462</v>
      </c>
    </row>
    <row r="54" ht="21.95" customHeight="1" spans="1:3">
      <c r="A54" s="415">
        <v>2011350</v>
      </c>
      <c r="B54" s="416" t="s">
        <v>122</v>
      </c>
      <c r="C54" s="414">
        <v>516</v>
      </c>
    </row>
    <row r="55" ht="21.95" customHeight="1" spans="1:3">
      <c r="A55" s="412">
        <v>20123</v>
      </c>
      <c r="B55" s="413" t="s">
        <v>143</v>
      </c>
      <c r="C55" s="414">
        <v>59</v>
      </c>
    </row>
    <row r="56" ht="21.95" customHeight="1" spans="1:3">
      <c r="A56" s="415">
        <v>2012304</v>
      </c>
      <c r="B56" s="416" t="s">
        <v>144</v>
      </c>
      <c r="C56" s="414">
        <v>59</v>
      </c>
    </row>
    <row r="57" ht="21.95" customHeight="1" spans="1:3">
      <c r="A57" s="412">
        <v>20126</v>
      </c>
      <c r="B57" s="413" t="s">
        <v>145</v>
      </c>
      <c r="C57" s="414">
        <v>276</v>
      </c>
    </row>
    <row r="58" ht="21.95" customHeight="1" spans="1:3">
      <c r="A58" s="415">
        <v>2012601</v>
      </c>
      <c r="B58" s="416" t="s">
        <v>115</v>
      </c>
      <c r="C58" s="414">
        <v>235</v>
      </c>
    </row>
    <row r="59" ht="21.95" customHeight="1" spans="1:3">
      <c r="A59" s="422">
        <v>2012604</v>
      </c>
      <c r="B59" s="423" t="s">
        <v>146</v>
      </c>
      <c r="C59" s="419">
        <v>24</v>
      </c>
    </row>
    <row r="60" ht="21.95" customHeight="1" spans="1:3">
      <c r="A60" s="415">
        <v>2012699</v>
      </c>
      <c r="B60" s="416" t="s">
        <v>147</v>
      </c>
      <c r="C60" s="414">
        <v>17</v>
      </c>
    </row>
    <row r="61" ht="21.95" customHeight="1" spans="1:3">
      <c r="A61" s="412">
        <v>20128</v>
      </c>
      <c r="B61" s="413" t="s">
        <v>148</v>
      </c>
      <c r="C61" s="414">
        <v>76</v>
      </c>
    </row>
    <row r="62" ht="21.95" customHeight="1" spans="1:3">
      <c r="A62" s="415">
        <v>2012801</v>
      </c>
      <c r="B62" s="416" t="s">
        <v>115</v>
      </c>
      <c r="C62" s="414">
        <v>73</v>
      </c>
    </row>
    <row r="63" ht="21.95" customHeight="1" spans="1:3">
      <c r="A63" s="415">
        <v>2012802</v>
      </c>
      <c r="B63" s="416" t="s">
        <v>116</v>
      </c>
      <c r="C63" s="414">
        <v>3</v>
      </c>
    </row>
    <row r="64" ht="21.95" customHeight="1" spans="1:3">
      <c r="A64" s="412">
        <v>20129</v>
      </c>
      <c r="B64" s="413" t="s">
        <v>149</v>
      </c>
      <c r="C64" s="414">
        <v>290</v>
      </c>
    </row>
    <row r="65" ht="21.95" customHeight="1" spans="1:3">
      <c r="A65" s="415">
        <v>2012901</v>
      </c>
      <c r="B65" s="416" t="s">
        <v>115</v>
      </c>
      <c r="C65" s="414">
        <v>242</v>
      </c>
    </row>
    <row r="66" ht="21.95" customHeight="1" spans="1:3">
      <c r="A66" s="415">
        <v>2012902</v>
      </c>
      <c r="B66" s="416" t="s">
        <v>116</v>
      </c>
      <c r="C66" s="414">
        <v>8</v>
      </c>
    </row>
    <row r="67" ht="21.95" customHeight="1" spans="1:3">
      <c r="A67" s="415">
        <v>2012950</v>
      </c>
      <c r="B67" s="416" t="s">
        <v>122</v>
      </c>
      <c r="C67" s="414">
        <v>31</v>
      </c>
    </row>
    <row r="68" ht="21.95" customHeight="1" spans="1:3">
      <c r="A68" s="415">
        <v>2012999</v>
      </c>
      <c r="B68" s="416" t="s">
        <v>150</v>
      </c>
      <c r="C68" s="414">
        <v>9</v>
      </c>
    </row>
    <row r="69" ht="21.95" customHeight="1" spans="1:3">
      <c r="A69" s="424">
        <v>20131</v>
      </c>
      <c r="B69" s="413" t="s">
        <v>151</v>
      </c>
      <c r="C69" s="421">
        <v>401</v>
      </c>
    </row>
    <row r="70" ht="21.95" customHeight="1" spans="1:3">
      <c r="A70" s="415">
        <v>2013101</v>
      </c>
      <c r="B70" s="416" t="s">
        <v>115</v>
      </c>
      <c r="C70" s="414">
        <v>289</v>
      </c>
    </row>
    <row r="71" ht="21.95" customHeight="1" spans="1:3">
      <c r="A71" s="415">
        <v>2013102</v>
      </c>
      <c r="B71" s="416" t="s">
        <v>116</v>
      </c>
      <c r="C71" s="414">
        <v>69</v>
      </c>
    </row>
    <row r="72" ht="21.95" customHeight="1" spans="1:3">
      <c r="A72" s="415">
        <v>2013150</v>
      </c>
      <c r="B72" s="416" t="s">
        <v>122</v>
      </c>
      <c r="C72" s="414">
        <v>44</v>
      </c>
    </row>
    <row r="73" ht="21.95" customHeight="1" spans="1:3">
      <c r="A73" s="412">
        <v>20132</v>
      </c>
      <c r="B73" s="413" t="s">
        <v>152</v>
      </c>
      <c r="C73" s="414">
        <v>982</v>
      </c>
    </row>
    <row r="74" ht="21.95" customHeight="1" spans="1:3">
      <c r="A74" s="415">
        <v>2013201</v>
      </c>
      <c r="B74" s="416" t="s">
        <v>115</v>
      </c>
      <c r="C74" s="414">
        <v>491</v>
      </c>
    </row>
    <row r="75" ht="21.95" customHeight="1" spans="1:3">
      <c r="A75" s="415">
        <v>2013202</v>
      </c>
      <c r="B75" s="416" t="s">
        <v>116</v>
      </c>
      <c r="C75" s="414">
        <v>22</v>
      </c>
    </row>
    <row r="76" ht="21.95" customHeight="1" spans="1:3">
      <c r="A76" s="415">
        <v>2013250</v>
      </c>
      <c r="B76" s="416" t="s">
        <v>122</v>
      </c>
      <c r="C76" s="414">
        <v>90</v>
      </c>
    </row>
    <row r="77" ht="21.95" customHeight="1" spans="1:3">
      <c r="A77" s="415">
        <v>2013299</v>
      </c>
      <c r="B77" s="416" t="s">
        <v>153</v>
      </c>
      <c r="C77" s="414">
        <v>379</v>
      </c>
    </row>
    <row r="78" ht="21.95" customHeight="1" spans="1:3">
      <c r="A78" s="412">
        <v>20133</v>
      </c>
      <c r="B78" s="413" t="s">
        <v>154</v>
      </c>
      <c r="C78" s="414">
        <v>697</v>
      </c>
    </row>
    <row r="79" ht="21.95" customHeight="1" spans="1:3">
      <c r="A79" s="415">
        <v>2013301</v>
      </c>
      <c r="B79" s="416" t="s">
        <v>115</v>
      </c>
      <c r="C79" s="414">
        <v>256</v>
      </c>
    </row>
    <row r="80" ht="21.95" customHeight="1" spans="1:3">
      <c r="A80" s="415">
        <v>2013302</v>
      </c>
      <c r="B80" s="416" t="s">
        <v>116</v>
      </c>
      <c r="C80" s="414">
        <v>354</v>
      </c>
    </row>
    <row r="81" ht="21.95" customHeight="1" spans="1:3">
      <c r="A81" s="415">
        <v>2013350</v>
      </c>
      <c r="B81" s="416" t="s">
        <v>122</v>
      </c>
      <c r="C81" s="414">
        <v>87</v>
      </c>
    </row>
    <row r="82" ht="21.95" customHeight="1" spans="1:3">
      <c r="A82" s="412">
        <v>20134</v>
      </c>
      <c r="B82" s="413" t="s">
        <v>155</v>
      </c>
      <c r="C82" s="414">
        <v>204</v>
      </c>
    </row>
    <row r="83" ht="21.95" customHeight="1" spans="1:3">
      <c r="A83" s="415">
        <v>2013401</v>
      </c>
      <c r="B83" s="416" t="s">
        <v>115</v>
      </c>
      <c r="C83" s="414">
        <v>148</v>
      </c>
    </row>
    <row r="84" ht="21.95" customHeight="1" spans="1:3">
      <c r="A84" s="415">
        <v>2013402</v>
      </c>
      <c r="B84" s="416" t="s">
        <v>116</v>
      </c>
      <c r="C84" s="414">
        <v>24</v>
      </c>
    </row>
    <row r="85" ht="21.95" customHeight="1" spans="1:3">
      <c r="A85" s="415">
        <v>2013450</v>
      </c>
      <c r="B85" s="416" t="s">
        <v>122</v>
      </c>
      <c r="C85" s="414">
        <v>33</v>
      </c>
    </row>
    <row r="86" ht="21.95" customHeight="1" spans="1:3">
      <c r="A86" s="412">
        <v>20136</v>
      </c>
      <c r="B86" s="413" t="s">
        <v>156</v>
      </c>
      <c r="C86" s="414">
        <v>470</v>
      </c>
    </row>
    <row r="87" ht="21.95" customHeight="1" spans="1:3">
      <c r="A87" s="415">
        <v>2013601</v>
      </c>
      <c r="B87" s="416" t="s">
        <v>115</v>
      </c>
      <c r="C87" s="414">
        <v>420</v>
      </c>
    </row>
    <row r="88" ht="21.95" customHeight="1" spans="1:3">
      <c r="A88" s="422">
        <v>2013602</v>
      </c>
      <c r="B88" s="423" t="s">
        <v>116</v>
      </c>
      <c r="C88" s="419">
        <v>12</v>
      </c>
    </row>
    <row r="89" ht="21.95" customHeight="1" spans="1:3">
      <c r="A89" s="415">
        <v>2013650</v>
      </c>
      <c r="B89" s="416" t="s">
        <v>122</v>
      </c>
      <c r="C89" s="414">
        <v>38</v>
      </c>
    </row>
    <row r="90" ht="21.95" customHeight="1" spans="1:3">
      <c r="A90" s="412">
        <v>20137</v>
      </c>
      <c r="B90" s="413" t="s">
        <v>157</v>
      </c>
      <c r="C90" s="414">
        <v>243</v>
      </c>
    </row>
    <row r="91" ht="21.95" customHeight="1" spans="1:3">
      <c r="A91" s="415">
        <v>2013701</v>
      </c>
      <c r="B91" s="416" t="s">
        <v>115</v>
      </c>
      <c r="C91" s="414">
        <v>141</v>
      </c>
    </row>
    <row r="92" ht="21.95" customHeight="1" spans="1:3">
      <c r="A92" s="415">
        <v>2013702</v>
      </c>
      <c r="B92" s="416" t="s">
        <v>116</v>
      </c>
      <c r="C92" s="414">
        <v>60</v>
      </c>
    </row>
    <row r="93" ht="21.95" customHeight="1" spans="1:3">
      <c r="A93" s="415">
        <v>2013750</v>
      </c>
      <c r="B93" s="416" t="s">
        <v>122</v>
      </c>
      <c r="C93" s="414">
        <v>42</v>
      </c>
    </row>
    <row r="94" ht="21.95" customHeight="1" spans="1:3">
      <c r="A94" s="412">
        <v>20138</v>
      </c>
      <c r="B94" s="413" t="s">
        <v>158</v>
      </c>
      <c r="C94" s="414">
        <v>3048</v>
      </c>
    </row>
    <row r="95" ht="21.95" customHeight="1" spans="1:3">
      <c r="A95" s="415">
        <v>2013801</v>
      </c>
      <c r="B95" s="416" t="s">
        <v>115</v>
      </c>
      <c r="C95" s="414">
        <v>1857</v>
      </c>
    </row>
    <row r="96" ht="21.95" customHeight="1" spans="1:3">
      <c r="A96" s="415">
        <v>2013802</v>
      </c>
      <c r="B96" s="416" t="s">
        <v>116</v>
      </c>
      <c r="C96" s="414">
        <v>156</v>
      </c>
    </row>
    <row r="97" ht="21.95" customHeight="1" spans="1:3">
      <c r="A97" s="415">
        <v>2013804</v>
      </c>
      <c r="B97" s="416" t="s">
        <v>159</v>
      </c>
      <c r="C97" s="414">
        <v>79</v>
      </c>
    </row>
    <row r="98" ht="21.95" customHeight="1" spans="1:3">
      <c r="A98" s="415">
        <v>2013850</v>
      </c>
      <c r="B98" s="416" t="s">
        <v>122</v>
      </c>
      <c r="C98" s="414">
        <v>461</v>
      </c>
    </row>
    <row r="99" ht="21.95" customHeight="1" spans="1:3">
      <c r="A99" s="415">
        <v>2013899</v>
      </c>
      <c r="B99" s="416" t="s">
        <v>160</v>
      </c>
      <c r="C99" s="414">
        <v>495</v>
      </c>
    </row>
    <row r="100" ht="21.95" customHeight="1" spans="1:3">
      <c r="A100" s="412">
        <v>20139</v>
      </c>
      <c r="B100" s="413" t="s">
        <v>161</v>
      </c>
      <c r="C100" s="414">
        <v>71</v>
      </c>
    </row>
    <row r="101" ht="21.95" customHeight="1" spans="1:3">
      <c r="A101" s="415">
        <v>2013901</v>
      </c>
      <c r="B101" s="416" t="s">
        <v>115</v>
      </c>
      <c r="C101" s="414">
        <v>25</v>
      </c>
    </row>
    <row r="102" ht="21.95" customHeight="1" spans="1:3">
      <c r="A102" s="415">
        <v>2013902</v>
      </c>
      <c r="B102" s="416" t="s">
        <v>116</v>
      </c>
      <c r="C102" s="414">
        <v>20</v>
      </c>
    </row>
    <row r="103" ht="21.95" customHeight="1" spans="1:3">
      <c r="A103" s="420">
        <v>2013904</v>
      </c>
      <c r="B103" s="416" t="s">
        <v>162</v>
      </c>
      <c r="C103" s="421">
        <v>26</v>
      </c>
    </row>
    <row r="104" ht="21.95" customHeight="1" spans="1:3">
      <c r="A104" s="412">
        <v>20140</v>
      </c>
      <c r="B104" s="413" t="s">
        <v>163</v>
      </c>
      <c r="C104" s="414">
        <v>702</v>
      </c>
    </row>
    <row r="105" ht="21.95" customHeight="1" spans="1:3">
      <c r="A105" s="415">
        <v>2014004</v>
      </c>
      <c r="B105" s="416" t="s">
        <v>164</v>
      </c>
      <c r="C105" s="414">
        <v>702</v>
      </c>
    </row>
    <row r="106" ht="21.95" customHeight="1" spans="1:4">
      <c r="A106" s="408">
        <v>203</v>
      </c>
      <c r="B106" s="425" t="s">
        <v>165</v>
      </c>
      <c r="C106" s="410">
        <v>20</v>
      </c>
      <c r="D106" s="411"/>
    </row>
    <row r="107" ht="21.95" customHeight="1" spans="1:3">
      <c r="A107" s="412">
        <v>20306</v>
      </c>
      <c r="B107" s="413" t="s">
        <v>166</v>
      </c>
      <c r="C107" s="414">
        <v>20</v>
      </c>
    </row>
    <row r="108" ht="21.95" customHeight="1" spans="1:3">
      <c r="A108" s="415">
        <v>2030603</v>
      </c>
      <c r="B108" s="416" t="s">
        <v>167</v>
      </c>
      <c r="C108" s="414">
        <v>20</v>
      </c>
    </row>
    <row r="109" ht="21.95" customHeight="1" spans="1:4">
      <c r="A109" s="408">
        <v>204</v>
      </c>
      <c r="B109" s="425" t="s">
        <v>168</v>
      </c>
      <c r="C109" s="410">
        <v>16366</v>
      </c>
      <c r="D109" s="411"/>
    </row>
    <row r="110" ht="21.95" customHeight="1" spans="1:3">
      <c r="A110" s="412">
        <v>20401</v>
      </c>
      <c r="B110" s="413" t="s">
        <v>169</v>
      </c>
      <c r="C110" s="414">
        <v>603</v>
      </c>
    </row>
    <row r="111" ht="21.95" customHeight="1" spans="1:3">
      <c r="A111" s="415">
        <v>2040101</v>
      </c>
      <c r="B111" s="416" t="s">
        <v>169</v>
      </c>
      <c r="C111" s="414">
        <v>400</v>
      </c>
    </row>
    <row r="112" ht="21.95" customHeight="1" spans="1:3">
      <c r="A112" s="415">
        <v>2040199</v>
      </c>
      <c r="B112" s="416" t="s">
        <v>170</v>
      </c>
      <c r="C112" s="414">
        <v>203</v>
      </c>
    </row>
    <row r="113" ht="21.95" customHeight="1" spans="1:3">
      <c r="A113" s="412">
        <v>20402</v>
      </c>
      <c r="B113" s="413" t="s">
        <v>171</v>
      </c>
      <c r="C113" s="414">
        <v>14599</v>
      </c>
    </row>
    <row r="114" ht="21.95" customHeight="1" spans="1:3">
      <c r="A114" s="415">
        <v>2040201</v>
      </c>
      <c r="B114" s="416" t="s">
        <v>115</v>
      </c>
      <c r="C114" s="414">
        <v>5335</v>
      </c>
    </row>
    <row r="115" ht="21.95" customHeight="1" spans="1:3">
      <c r="A115" s="415">
        <v>2040202</v>
      </c>
      <c r="B115" s="416" t="s">
        <v>116</v>
      </c>
      <c r="C115" s="414">
        <v>6593</v>
      </c>
    </row>
    <row r="116" ht="21.95" customHeight="1" spans="1:3">
      <c r="A116" s="415">
        <v>2040220</v>
      </c>
      <c r="B116" s="416" t="s">
        <v>172</v>
      </c>
      <c r="C116" s="414">
        <v>1636</v>
      </c>
    </row>
    <row r="117" ht="21.95" customHeight="1" spans="1:3">
      <c r="A117" s="422">
        <v>2040250</v>
      </c>
      <c r="B117" s="423" t="s">
        <v>122</v>
      </c>
      <c r="C117" s="419">
        <v>248</v>
      </c>
    </row>
    <row r="118" ht="21.95" customHeight="1" spans="1:3">
      <c r="A118" s="415">
        <v>2040299</v>
      </c>
      <c r="B118" s="416" t="s">
        <v>173</v>
      </c>
      <c r="C118" s="414">
        <v>786</v>
      </c>
    </row>
    <row r="119" ht="21.95" customHeight="1" spans="1:3">
      <c r="A119" s="412">
        <v>20404</v>
      </c>
      <c r="B119" s="413" t="s">
        <v>174</v>
      </c>
      <c r="C119" s="414">
        <v>31</v>
      </c>
    </row>
    <row r="120" ht="21.95" customHeight="1" spans="1:3">
      <c r="A120" s="415">
        <v>2040402</v>
      </c>
      <c r="B120" s="416" t="s">
        <v>116</v>
      </c>
      <c r="C120" s="414">
        <v>31</v>
      </c>
    </row>
    <row r="121" ht="21.95" customHeight="1" spans="1:3">
      <c r="A121" s="412">
        <v>20405</v>
      </c>
      <c r="B121" s="413" t="s">
        <v>175</v>
      </c>
      <c r="C121" s="414">
        <v>76</v>
      </c>
    </row>
    <row r="122" ht="21.95" customHeight="1" spans="1:3">
      <c r="A122" s="415">
        <v>2040502</v>
      </c>
      <c r="B122" s="416" t="s">
        <v>116</v>
      </c>
      <c r="C122" s="414">
        <v>76</v>
      </c>
    </row>
    <row r="123" ht="21.95" customHeight="1" spans="1:3">
      <c r="A123" s="412">
        <v>20406</v>
      </c>
      <c r="B123" s="413" t="s">
        <v>176</v>
      </c>
      <c r="C123" s="414">
        <v>986</v>
      </c>
    </row>
    <row r="124" ht="21.95" customHeight="1" spans="1:3">
      <c r="A124" s="415">
        <v>2040601</v>
      </c>
      <c r="B124" s="416" t="s">
        <v>115</v>
      </c>
      <c r="C124" s="414">
        <v>834</v>
      </c>
    </row>
    <row r="125" ht="21.95" customHeight="1" spans="1:3">
      <c r="A125" s="415">
        <v>2040602</v>
      </c>
      <c r="B125" s="416" t="s">
        <v>116</v>
      </c>
      <c r="C125" s="414">
        <v>59</v>
      </c>
    </row>
    <row r="126" ht="21.95" customHeight="1" spans="1:3">
      <c r="A126" s="415">
        <v>2040610</v>
      </c>
      <c r="B126" s="416" t="s">
        <v>177</v>
      </c>
      <c r="C126" s="414">
        <v>8</v>
      </c>
    </row>
    <row r="127" ht="21.95" customHeight="1" spans="1:3">
      <c r="A127" s="415">
        <v>2040699</v>
      </c>
      <c r="B127" s="416" t="s">
        <v>178</v>
      </c>
      <c r="C127" s="414">
        <v>86</v>
      </c>
    </row>
    <row r="128" ht="21.95" customHeight="1" spans="1:3">
      <c r="A128" s="412">
        <v>20499</v>
      </c>
      <c r="B128" s="413" t="s">
        <v>179</v>
      </c>
      <c r="C128" s="414">
        <v>70</v>
      </c>
    </row>
    <row r="129" ht="21.95" customHeight="1" spans="1:3">
      <c r="A129" s="415">
        <v>2049902</v>
      </c>
      <c r="B129" s="416" t="s">
        <v>180</v>
      </c>
      <c r="C129" s="414">
        <v>7</v>
      </c>
    </row>
    <row r="130" ht="21.95" customHeight="1" spans="1:3">
      <c r="A130" s="415">
        <v>2049999</v>
      </c>
      <c r="B130" s="416" t="s">
        <v>179</v>
      </c>
      <c r="C130" s="414">
        <v>63</v>
      </c>
    </row>
    <row r="131" ht="21.95" customHeight="1" spans="1:4">
      <c r="A131" s="408">
        <v>205</v>
      </c>
      <c r="B131" s="425" t="s">
        <v>181</v>
      </c>
      <c r="C131" s="410">
        <v>100893</v>
      </c>
      <c r="D131" s="411"/>
    </row>
    <row r="132" ht="21.95" customHeight="1" spans="1:3">
      <c r="A132" s="412">
        <v>20501</v>
      </c>
      <c r="B132" s="413" t="s">
        <v>182</v>
      </c>
      <c r="C132" s="414">
        <v>1283</v>
      </c>
    </row>
    <row r="133" ht="21.95" customHeight="1" spans="1:3">
      <c r="A133" s="415">
        <v>2050101</v>
      </c>
      <c r="B133" s="416" t="s">
        <v>115</v>
      </c>
      <c r="C133" s="414">
        <v>835</v>
      </c>
    </row>
    <row r="134" ht="21.95" customHeight="1" spans="1:3">
      <c r="A134" s="415">
        <v>2050199</v>
      </c>
      <c r="B134" s="416" t="s">
        <v>183</v>
      </c>
      <c r="C134" s="414">
        <v>448</v>
      </c>
    </row>
    <row r="135" ht="21.95" customHeight="1" spans="1:3">
      <c r="A135" s="424">
        <v>20502</v>
      </c>
      <c r="B135" s="413" t="s">
        <v>184</v>
      </c>
      <c r="C135" s="421">
        <v>91085</v>
      </c>
    </row>
    <row r="136" ht="21.95" customHeight="1" spans="1:3">
      <c r="A136" s="420">
        <v>2050201</v>
      </c>
      <c r="B136" s="416" t="s">
        <v>185</v>
      </c>
      <c r="C136" s="421">
        <v>6096</v>
      </c>
    </row>
    <row r="137" ht="21.95" customHeight="1" spans="1:3">
      <c r="A137" s="420">
        <v>2050202</v>
      </c>
      <c r="B137" s="416" t="s">
        <v>186</v>
      </c>
      <c r="C137" s="421">
        <f>42119-1945</f>
        <v>40174</v>
      </c>
    </row>
    <row r="138" ht="21.95" customHeight="1" spans="1:3">
      <c r="A138" s="415">
        <v>2050203</v>
      </c>
      <c r="B138" s="416" t="s">
        <v>187</v>
      </c>
      <c r="C138" s="414">
        <v>27500</v>
      </c>
    </row>
    <row r="139" ht="21.95" customHeight="1" spans="1:3">
      <c r="A139" s="415">
        <v>2050204</v>
      </c>
      <c r="B139" s="416" t="s">
        <v>188</v>
      </c>
      <c r="C139" s="414">
        <f>16027-620</f>
        <v>15407</v>
      </c>
    </row>
    <row r="140" ht="21.95" customHeight="1" spans="1:3">
      <c r="A140" s="420">
        <v>2050205</v>
      </c>
      <c r="B140" s="416" t="s">
        <v>189</v>
      </c>
      <c r="C140" s="421">
        <v>37</v>
      </c>
    </row>
    <row r="141" ht="21.95" customHeight="1" spans="1:3">
      <c r="A141" s="420">
        <v>2050299</v>
      </c>
      <c r="B141" s="416" t="s">
        <v>190</v>
      </c>
      <c r="C141" s="421">
        <v>1871</v>
      </c>
    </row>
    <row r="142" ht="21.95" customHeight="1" spans="1:3">
      <c r="A142" s="424">
        <v>20503</v>
      </c>
      <c r="B142" s="413" t="s">
        <v>191</v>
      </c>
      <c r="C142" s="421">
        <v>6638</v>
      </c>
    </row>
    <row r="143" ht="21.95" customHeight="1" spans="1:3">
      <c r="A143" s="420">
        <v>2050302</v>
      </c>
      <c r="B143" s="416" t="s">
        <v>192</v>
      </c>
      <c r="C143" s="421">
        <v>6418</v>
      </c>
    </row>
    <row r="144" ht="21.95" customHeight="1" spans="1:3">
      <c r="A144" s="420">
        <v>2050303</v>
      </c>
      <c r="B144" s="416" t="s">
        <v>193</v>
      </c>
      <c r="C144" s="421">
        <v>36</v>
      </c>
    </row>
    <row r="145" ht="21.95" customHeight="1" spans="1:3">
      <c r="A145" s="415">
        <v>2050399</v>
      </c>
      <c r="B145" s="416" t="s">
        <v>194</v>
      </c>
      <c r="C145" s="414">
        <v>184</v>
      </c>
    </row>
    <row r="146" ht="21.95" customHeight="1" spans="1:3">
      <c r="A146" s="417">
        <v>20504</v>
      </c>
      <c r="B146" s="418" t="s">
        <v>195</v>
      </c>
      <c r="C146" s="419">
        <v>50</v>
      </c>
    </row>
    <row r="147" ht="21.95" customHeight="1" spans="1:3">
      <c r="A147" s="415">
        <v>2050499</v>
      </c>
      <c r="B147" s="416" t="s">
        <v>196</v>
      </c>
      <c r="C147" s="414">
        <v>50</v>
      </c>
    </row>
    <row r="148" ht="21.95" customHeight="1" spans="1:3">
      <c r="A148" s="412">
        <v>20505</v>
      </c>
      <c r="B148" s="413" t="s">
        <v>197</v>
      </c>
      <c r="C148" s="414">
        <v>413</v>
      </c>
    </row>
    <row r="149" ht="21.95" customHeight="1" spans="1:3">
      <c r="A149" s="420">
        <v>2050501</v>
      </c>
      <c r="B149" s="416" t="s">
        <v>198</v>
      </c>
      <c r="C149" s="421">
        <v>413</v>
      </c>
    </row>
    <row r="150" ht="21.95" customHeight="1" spans="1:3">
      <c r="A150" s="412">
        <v>20507</v>
      </c>
      <c r="B150" s="413" t="s">
        <v>199</v>
      </c>
      <c r="C150" s="414">
        <v>405</v>
      </c>
    </row>
    <row r="151" ht="21.95" customHeight="1" spans="1:3">
      <c r="A151" s="420">
        <v>2050701</v>
      </c>
      <c r="B151" s="416" t="s">
        <v>200</v>
      </c>
      <c r="C151" s="421">
        <v>405</v>
      </c>
    </row>
    <row r="152" ht="21.95" customHeight="1" spans="1:4">
      <c r="A152" s="412">
        <v>20508</v>
      </c>
      <c r="B152" s="425" t="s">
        <v>201</v>
      </c>
      <c r="C152" s="421">
        <v>1019</v>
      </c>
      <c r="D152" s="411"/>
    </row>
    <row r="153" ht="21.95" customHeight="1" spans="1:3">
      <c r="A153" s="415">
        <v>2050801</v>
      </c>
      <c r="B153" s="416" t="s">
        <v>202</v>
      </c>
      <c r="C153" s="414">
        <v>891</v>
      </c>
    </row>
    <row r="154" ht="21.95" customHeight="1" spans="1:3">
      <c r="A154" s="420">
        <v>2050802</v>
      </c>
      <c r="B154" s="416" t="s">
        <v>203</v>
      </c>
      <c r="C154" s="421">
        <v>121</v>
      </c>
    </row>
    <row r="155" ht="21.95" customHeight="1" spans="1:3">
      <c r="A155" s="420">
        <v>2050803</v>
      </c>
      <c r="B155" s="416" t="s">
        <v>204</v>
      </c>
      <c r="C155" s="421">
        <v>7</v>
      </c>
    </row>
    <row r="156" ht="21.95" customHeight="1" spans="1:4">
      <c r="A156" s="408">
        <v>206</v>
      </c>
      <c r="B156" s="425" t="s">
        <v>205</v>
      </c>
      <c r="C156" s="410">
        <v>2560</v>
      </c>
      <c r="D156" s="411"/>
    </row>
    <row r="157" ht="21.95" customHeight="1" spans="1:3">
      <c r="A157" s="412">
        <v>20601</v>
      </c>
      <c r="B157" s="413" t="s">
        <v>206</v>
      </c>
      <c r="C157" s="414">
        <v>877</v>
      </c>
    </row>
    <row r="158" ht="21.95" customHeight="1" spans="1:3">
      <c r="A158" s="420">
        <v>2060101</v>
      </c>
      <c r="B158" s="416" t="s">
        <v>115</v>
      </c>
      <c r="C158" s="421">
        <v>639</v>
      </c>
    </row>
    <row r="159" ht="21.95" customHeight="1" spans="1:3">
      <c r="A159" s="420">
        <v>2060102</v>
      </c>
      <c r="B159" s="416" t="s">
        <v>116</v>
      </c>
      <c r="C159" s="421">
        <v>238</v>
      </c>
    </row>
    <row r="160" ht="21.95" customHeight="1" spans="1:3">
      <c r="A160" s="412">
        <v>20604</v>
      </c>
      <c r="B160" s="413" t="s">
        <v>207</v>
      </c>
      <c r="C160" s="414">
        <v>15</v>
      </c>
    </row>
    <row r="161" ht="21.95" customHeight="1" spans="1:3">
      <c r="A161" s="420">
        <v>2060404</v>
      </c>
      <c r="B161" s="416" t="s">
        <v>208</v>
      </c>
      <c r="C161" s="421">
        <v>3</v>
      </c>
    </row>
    <row r="162" ht="21.95" customHeight="1" spans="1:3">
      <c r="A162" s="420">
        <v>2060499</v>
      </c>
      <c r="B162" s="416" t="s">
        <v>209</v>
      </c>
      <c r="C162" s="421">
        <v>12</v>
      </c>
    </row>
    <row r="163" ht="21.95" customHeight="1" spans="1:3">
      <c r="A163" s="424">
        <v>20607</v>
      </c>
      <c r="B163" s="413" t="s">
        <v>210</v>
      </c>
      <c r="C163" s="421">
        <v>88</v>
      </c>
    </row>
    <row r="164" ht="21.95" customHeight="1" spans="1:3">
      <c r="A164" s="420">
        <v>2060701</v>
      </c>
      <c r="B164" s="416" t="s">
        <v>211</v>
      </c>
      <c r="C164" s="421">
        <v>73</v>
      </c>
    </row>
    <row r="165" ht="21.95" customHeight="1" spans="1:3">
      <c r="A165" s="420">
        <v>2060702</v>
      </c>
      <c r="B165" s="416" t="s">
        <v>212</v>
      </c>
      <c r="C165" s="421">
        <v>13</v>
      </c>
    </row>
    <row r="166" ht="21.95" customHeight="1" spans="1:3">
      <c r="A166" s="420">
        <v>2060703</v>
      </c>
      <c r="B166" s="416" t="s">
        <v>213</v>
      </c>
      <c r="C166" s="421">
        <v>3</v>
      </c>
    </row>
    <row r="167" ht="21.95" customHeight="1" spans="1:3">
      <c r="A167" s="424">
        <v>20699</v>
      </c>
      <c r="B167" s="413" t="s">
        <v>214</v>
      </c>
      <c r="C167" s="421">
        <v>1580</v>
      </c>
    </row>
    <row r="168" ht="21.95" customHeight="1" spans="1:3">
      <c r="A168" s="420">
        <v>2069999</v>
      </c>
      <c r="B168" s="416" t="s">
        <v>214</v>
      </c>
      <c r="C168" s="421">
        <v>1580</v>
      </c>
    </row>
    <row r="169" ht="21.95" customHeight="1" spans="1:4">
      <c r="A169" s="408">
        <v>207</v>
      </c>
      <c r="B169" s="425" t="s">
        <v>215</v>
      </c>
      <c r="C169" s="410">
        <f>4624-1500</f>
        <v>3124</v>
      </c>
      <c r="D169" s="411"/>
    </row>
    <row r="170" ht="21.95" customHeight="1" spans="1:3">
      <c r="A170" s="412">
        <v>20701</v>
      </c>
      <c r="B170" s="413" t="s">
        <v>216</v>
      </c>
      <c r="C170" s="414">
        <v>1302</v>
      </c>
    </row>
    <row r="171" ht="21.95" customHeight="1" spans="1:3">
      <c r="A171" s="420">
        <v>2070101</v>
      </c>
      <c r="B171" s="416" t="s">
        <v>115</v>
      </c>
      <c r="C171" s="421">
        <v>716</v>
      </c>
    </row>
    <row r="172" ht="21.95" customHeight="1" spans="1:3">
      <c r="A172" s="420">
        <v>2070102</v>
      </c>
      <c r="B172" s="416" t="s">
        <v>116</v>
      </c>
      <c r="C172" s="421">
        <v>20</v>
      </c>
    </row>
    <row r="173" ht="21.95" customHeight="1" spans="1:3">
      <c r="A173" s="415">
        <v>2070114</v>
      </c>
      <c r="B173" s="416" t="s">
        <v>217</v>
      </c>
      <c r="C173" s="414">
        <v>106</v>
      </c>
    </row>
    <row r="174" ht="21.95" customHeight="1" spans="1:3">
      <c r="A174" s="420">
        <v>2070199</v>
      </c>
      <c r="B174" s="416" t="s">
        <v>218</v>
      </c>
      <c r="C174" s="421">
        <f>1960-1500</f>
        <v>460</v>
      </c>
    </row>
    <row r="175" ht="21.95" customHeight="1" spans="1:3">
      <c r="A175" s="417">
        <v>20702</v>
      </c>
      <c r="B175" s="418" t="s">
        <v>219</v>
      </c>
      <c r="C175" s="419">
        <v>3</v>
      </c>
    </row>
    <row r="176" ht="21.95" customHeight="1" spans="1:3">
      <c r="A176" s="415">
        <v>2070299</v>
      </c>
      <c r="B176" s="416" t="s">
        <v>220</v>
      </c>
      <c r="C176" s="414">
        <v>3</v>
      </c>
    </row>
    <row r="177" ht="21.95" customHeight="1" spans="1:3">
      <c r="A177" s="424">
        <v>20706</v>
      </c>
      <c r="B177" s="413" t="s">
        <v>221</v>
      </c>
      <c r="C177" s="421">
        <v>41</v>
      </c>
    </row>
    <row r="178" ht="21.95" customHeight="1" spans="1:3">
      <c r="A178" s="420">
        <v>2070602</v>
      </c>
      <c r="B178" s="416" t="s">
        <v>116</v>
      </c>
      <c r="C178" s="421">
        <v>41</v>
      </c>
    </row>
    <row r="179" ht="21.95" customHeight="1" spans="1:3">
      <c r="A179" s="412">
        <v>20708</v>
      </c>
      <c r="B179" s="413" t="s">
        <v>222</v>
      </c>
      <c r="C179" s="414">
        <v>1127</v>
      </c>
    </row>
    <row r="180" ht="21.95" customHeight="1" spans="1:3">
      <c r="A180" s="420">
        <v>2070801</v>
      </c>
      <c r="B180" s="416" t="s">
        <v>115</v>
      </c>
      <c r="C180" s="421">
        <v>183</v>
      </c>
    </row>
    <row r="181" ht="21.95" customHeight="1" spans="1:3">
      <c r="A181" s="415">
        <v>2070808</v>
      </c>
      <c r="B181" s="416" t="s">
        <v>223</v>
      </c>
      <c r="C181" s="414">
        <v>943</v>
      </c>
    </row>
    <row r="182" ht="21.95" customHeight="1" spans="1:3">
      <c r="A182" s="412">
        <v>20799</v>
      </c>
      <c r="B182" s="413" t="s">
        <v>224</v>
      </c>
      <c r="C182" s="414">
        <v>652</v>
      </c>
    </row>
    <row r="183" ht="21.95" customHeight="1" spans="1:3">
      <c r="A183" s="415">
        <v>2079999</v>
      </c>
      <c r="B183" s="416" t="s">
        <v>224</v>
      </c>
      <c r="C183" s="414">
        <v>652</v>
      </c>
    </row>
    <row r="184" ht="21.95" customHeight="1" spans="1:4">
      <c r="A184" s="408">
        <v>208</v>
      </c>
      <c r="B184" s="425" t="s">
        <v>225</v>
      </c>
      <c r="C184" s="410">
        <f>121076-13</f>
        <v>121063</v>
      </c>
      <c r="D184" s="411"/>
    </row>
    <row r="185" ht="21.95" customHeight="1" spans="1:3">
      <c r="A185" s="412">
        <v>20801</v>
      </c>
      <c r="B185" s="413" t="s">
        <v>226</v>
      </c>
      <c r="C185" s="414">
        <v>2126</v>
      </c>
    </row>
    <row r="186" ht="21.95" customHeight="1" spans="1:3">
      <c r="A186" s="420">
        <v>2080101</v>
      </c>
      <c r="B186" s="416" t="s">
        <v>115</v>
      </c>
      <c r="C186" s="421">
        <v>447</v>
      </c>
    </row>
    <row r="187" ht="21.95" customHeight="1" spans="1:3">
      <c r="A187" s="415">
        <v>2080102</v>
      </c>
      <c r="B187" s="416" t="s">
        <v>116</v>
      </c>
      <c r="C187" s="414">
        <v>79</v>
      </c>
    </row>
    <row r="188" ht="21.95" customHeight="1" spans="1:3">
      <c r="A188" s="420">
        <v>2080109</v>
      </c>
      <c r="B188" s="416" t="s">
        <v>227</v>
      </c>
      <c r="C188" s="421">
        <v>373</v>
      </c>
    </row>
    <row r="189" ht="21.95" customHeight="1" spans="1:3">
      <c r="A189" s="415">
        <v>2080111</v>
      </c>
      <c r="B189" s="416" t="s">
        <v>228</v>
      </c>
      <c r="C189" s="414">
        <v>13</v>
      </c>
    </row>
    <row r="190" ht="21.95" customHeight="1" spans="1:3">
      <c r="A190" s="415">
        <v>2080150</v>
      </c>
      <c r="B190" s="416" t="s">
        <v>122</v>
      </c>
      <c r="C190" s="414">
        <v>118</v>
      </c>
    </row>
    <row r="191" ht="21.95" customHeight="1" spans="1:3">
      <c r="A191" s="420">
        <v>2080199</v>
      </c>
      <c r="B191" s="416" t="s">
        <v>229</v>
      </c>
      <c r="C191" s="421">
        <v>1096</v>
      </c>
    </row>
    <row r="192" ht="21.95" customHeight="1" spans="1:3">
      <c r="A192" s="412">
        <v>20802</v>
      </c>
      <c r="B192" s="413" t="s">
        <v>230</v>
      </c>
      <c r="C192" s="414">
        <v>1187</v>
      </c>
    </row>
    <row r="193" ht="21.95" customHeight="1" spans="1:3">
      <c r="A193" s="420">
        <v>2080201</v>
      </c>
      <c r="B193" s="416" t="s">
        <v>115</v>
      </c>
      <c r="C193" s="421">
        <v>617</v>
      </c>
    </row>
    <row r="194" ht="21.95" customHeight="1" spans="1:3">
      <c r="A194" s="420">
        <v>2080299</v>
      </c>
      <c r="B194" s="416" t="s">
        <v>231</v>
      </c>
      <c r="C194" s="421">
        <v>570</v>
      </c>
    </row>
    <row r="195" ht="21.95" customHeight="1" spans="1:3">
      <c r="A195" s="412">
        <v>20805</v>
      </c>
      <c r="B195" s="413" t="s">
        <v>232</v>
      </c>
      <c r="C195" s="414">
        <v>60553</v>
      </c>
    </row>
    <row r="196" ht="21.95" customHeight="1" spans="1:3">
      <c r="A196" s="415">
        <v>2080505</v>
      </c>
      <c r="B196" s="416" t="s">
        <v>233</v>
      </c>
      <c r="C196" s="414">
        <v>18280</v>
      </c>
    </row>
    <row r="197" ht="21.95" customHeight="1" spans="1:3">
      <c r="A197" s="420">
        <v>2080506</v>
      </c>
      <c r="B197" s="416" t="s">
        <v>234</v>
      </c>
      <c r="C197" s="421">
        <v>3007</v>
      </c>
    </row>
    <row r="198" ht="21.95" customHeight="1" spans="1:3">
      <c r="A198" s="415">
        <v>2080507</v>
      </c>
      <c r="B198" s="416" t="s">
        <v>235</v>
      </c>
      <c r="C198" s="414">
        <v>39265</v>
      </c>
    </row>
    <row r="199" ht="21.95" customHeight="1" spans="1:3">
      <c r="A199" s="412">
        <v>20807</v>
      </c>
      <c r="B199" s="413" t="s">
        <v>236</v>
      </c>
      <c r="C199" s="414">
        <v>1496</v>
      </c>
    </row>
    <row r="200" ht="21.95" customHeight="1" spans="1:3">
      <c r="A200" s="415">
        <v>2080799</v>
      </c>
      <c r="B200" s="416" t="s">
        <v>237</v>
      </c>
      <c r="C200" s="414">
        <v>1496</v>
      </c>
    </row>
    <row r="201" ht="21.95" customHeight="1" spans="1:3">
      <c r="A201" s="412">
        <v>20808</v>
      </c>
      <c r="B201" s="413" t="s">
        <v>238</v>
      </c>
      <c r="C201" s="414">
        <v>6983</v>
      </c>
    </row>
    <row r="202" ht="21.95" customHeight="1" spans="1:3">
      <c r="A202" s="420">
        <v>2080801</v>
      </c>
      <c r="B202" s="416" t="s">
        <v>239</v>
      </c>
      <c r="C202" s="421">
        <v>320</v>
      </c>
    </row>
    <row r="203" ht="21.95" customHeight="1" spans="1:3">
      <c r="A203" s="415">
        <v>2080802</v>
      </c>
      <c r="B203" s="416" t="s">
        <v>240</v>
      </c>
      <c r="C203" s="414">
        <v>1215</v>
      </c>
    </row>
    <row r="204" ht="21.95" customHeight="1" spans="1:3">
      <c r="A204" s="426">
        <v>2080803</v>
      </c>
      <c r="B204" s="423" t="s">
        <v>241</v>
      </c>
      <c r="C204" s="427">
        <v>1790</v>
      </c>
    </row>
    <row r="205" ht="21.95" customHeight="1" spans="1:3">
      <c r="A205" s="420">
        <v>2080805</v>
      </c>
      <c r="B205" s="416" t="s">
        <v>242</v>
      </c>
      <c r="C205" s="421">
        <v>994</v>
      </c>
    </row>
    <row r="206" ht="21.95" customHeight="1" spans="1:3">
      <c r="A206" s="415">
        <v>2080806</v>
      </c>
      <c r="B206" s="416" t="s">
        <v>243</v>
      </c>
      <c r="C206" s="414">
        <v>2185</v>
      </c>
    </row>
    <row r="207" ht="21.95" customHeight="1" spans="1:3">
      <c r="A207" s="420">
        <v>2080807</v>
      </c>
      <c r="B207" s="416" t="s">
        <v>244</v>
      </c>
      <c r="C207" s="421">
        <v>109</v>
      </c>
    </row>
    <row r="208" ht="21.95" customHeight="1" spans="1:3">
      <c r="A208" s="420">
        <v>2080808</v>
      </c>
      <c r="B208" s="416" t="s">
        <v>245</v>
      </c>
      <c r="C208" s="421">
        <v>20</v>
      </c>
    </row>
    <row r="209" ht="21.95" customHeight="1" spans="1:3">
      <c r="A209" s="420">
        <v>2080899</v>
      </c>
      <c r="B209" s="416" t="s">
        <v>246</v>
      </c>
      <c r="C209" s="421">
        <v>349</v>
      </c>
    </row>
    <row r="210" ht="21.95" customHeight="1" spans="1:3">
      <c r="A210" s="412">
        <v>20809</v>
      </c>
      <c r="B210" s="413" t="s">
        <v>247</v>
      </c>
      <c r="C210" s="414">
        <v>5264</v>
      </c>
    </row>
    <row r="211" ht="21.95" customHeight="1" spans="1:3">
      <c r="A211" s="420">
        <v>2080901</v>
      </c>
      <c r="B211" s="416" t="s">
        <v>248</v>
      </c>
      <c r="C211" s="421">
        <v>4394</v>
      </c>
    </row>
    <row r="212" ht="21.95" customHeight="1" spans="1:3">
      <c r="A212" s="415">
        <v>2080902</v>
      </c>
      <c r="B212" s="416" t="s">
        <v>249</v>
      </c>
      <c r="C212" s="414">
        <v>451</v>
      </c>
    </row>
    <row r="213" ht="21.95" customHeight="1" spans="1:3">
      <c r="A213" s="420">
        <v>2080903</v>
      </c>
      <c r="B213" s="416" t="s">
        <v>250</v>
      </c>
      <c r="C213" s="421">
        <v>115</v>
      </c>
    </row>
    <row r="214" ht="21.95" customHeight="1" spans="1:3">
      <c r="A214" s="420">
        <v>2080904</v>
      </c>
      <c r="B214" s="416" t="s">
        <v>251</v>
      </c>
      <c r="C214" s="421">
        <f>155-13</f>
        <v>142</v>
      </c>
    </row>
    <row r="215" ht="21.95" customHeight="1" spans="1:3">
      <c r="A215" s="415">
        <v>2080905</v>
      </c>
      <c r="B215" s="416" t="s">
        <v>252</v>
      </c>
      <c r="C215" s="414">
        <v>132</v>
      </c>
    </row>
    <row r="216" ht="21.95" customHeight="1" spans="1:3">
      <c r="A216" s="420">
        <v>2080999</v>
      </c>
      <c r="B216" s="416" t="s">
        <v>253</v>
      </c>
      <c r="C216" s="421">
        <v>30</v>
      </c>
    </row>
    <row r="217" ht="21.95" customHeight="1" spans="1:3">
      <c r="A217" s="412">
        <v>20810</v>
      </c>
      <c r="B217" s="413" t="s">
        <v>254</v>
      </c>
      <c r="C217" s="414">
        <v>2409</v>
      </c>
    </row>
    <row r="218" ht="21.95" customHeight="1" spans="1:3">
      <c r="A218" s="420">
        <v>2081001</v>
      </c>
      <c r="B218" s="416" t="s">
        <v>255</v>
      </c>
      <c r="C218" s="421">
        <v>300</v>
      </c>
    </row>
    <row r="219" ht="21.95" customHeight="1" spans="1:3">
      <c r="A219" s="415">
        <v>2081002</v>
      </c>
      <c r="B219" s="416" t="s">
        <v>256</v>
      </c>
      <c r="C219" s="414">
        <v>1039</v>
      </c>
    </row>
    <row r="220" ht="21.95" customHeight="1" spans="1:3">
      <c r="A220" s="420">
        <v>2081004</v>
      </c>
      <c r="B220" s="416" t="s">
        <v>257</v>
      </c>
      <c r="C220" s="421">
        <v>584</v>
      </c>
    </row>
    <row r="221" ht="21.95" customHeight="1" spans="1:3">
      <c r="A221" s="415">
        <v>2081005</v>
      </c>
      <c r="B221" s="416" t="s">
        <v>258</v>
      </c>
      <c r="C221" s="414">
        <v>398</v>
      </c>
    </row>
    <row r="222" ht="21.95" customHeight="1" spans="1:3">
      <c r="A222" s="420">
        <v>2081006</v>
      </c>
      <c r="B222" s="416" t="s">
        <v>259</v>
      </c>
      <c r="C222" s="421">
        <v>87</v>
      </c>
    </row>
    <row r="223" ht="21.95" customHeight="1" spans="1:3">
      <c r="A223" s="412">
        <v>20811</v>
      </c>
      <c r="B223" s="413" t="s">
        <v>260</v>
      </c>
      <c r="C223" s="414">
        <v>1602</v>
      </c>
    </row>
    <row r="224" ht="21.95" customHeight="1" spans="1:3">
      <c r="A224" s="420">
        <v>2081101</v>
      </c>
      <c r="B224" s="416" t="s">
        <v>115</v>
      </c>
      <c r="C224" s="421">
        <v>166</v>
      </c>
    </row>
    <row r="225" ht="21.95" customHeight="1" spans="1:3">
      <c r="A225" s="420">
        <v>2081104</v>
      </c>
      <c r="B225" s="416" t="s">
        <v>261</v>
      </c>
      <c r="C225" s="421">
        <v>132</v>
      </c>
    </row>
    <row r="226" ht="21.95" customHeight="1" spans="1:3">
      <c r="A226" s="420">
        <v>2081105</v>
      </c>
      <c r="B226" s="416" t="s">
        <v>262</v>
      </c>
      <c r="C226" s="421">
        <v>13</v>
      </c>
    </row>
    <row r="227" ht="21.95" customHeight="1" spans="1:3">
      <c r="A227" s="420">
        <v>2081107</v>
      </c>
      <c r="B227" s="416" t="s">
        <v>263</v>
      </c>
      <c r="C227" s="421">
        <v>1186</v>
      </c>
    </row>
    <row r="228" ht="21.95" customHeight="1" spans="1:3">
      <c r="A228" s="420">
        <v>2081199</v>
      </c>
      <c r="B228" s="416" t="s">
        <v>264</v>
      </c>
      <c r="C228" s="421">
        <v>106</v>
      </c>
    </row>
    <row r="229" ht="21.95" customHeight="1" spans="1:3">
      <c r="A229" s="412">
        <v>20816</v>
      </c>
      <c r="B229" s="413" t="s">
        <v>265</v>
      </c>
      <c r="C229" s="414">
        <v>50</v>
      </c>
    </row>
    <row r="230" ht="21.95" customHeight="1" spans="1:3">
      <c r="A230" s="415">
        <v>2081601</v>
      </c>
      <c r="B230" s="416" t="s">
        <v>115</v>
      </c>
      <c r="C230" s="414">
        <v>31</v>
      </c>
    </row>
    <row r="231" ht="21.95" customHeight="1" spans="1:3">
      <c r="A231" s="420">
        <v>2081602</v>
      </c>
      <c r="B231" s="416" t="s">
        <v>116</v>
      </c>
      <c r="C231" s="421">
        <v>19</v>
      </c>
    </row>
    <row r="232" ht="21.95" customHeight="1" spans="1:3">
      <c r="A232" s="412">
        <v>20819</v>
      </c>
      <c r="B232" s="413" t="s">
        <v>266</v>
      </c>
      <c r="C232" s="414">
        <v>4423</v>
      </c>
    </row>
    <row r="233" ht="21.95" customHeight="1" spans="1:3">
      <c r="A233" s="426">
        <v>2081901</v>
      </c>
      <c r="B233" s="423" t="s">
        <v>267</v>
      </c>
      <c r="C233" s="427">
        <v>245</v>
      </c>
    </row>
    <row r="234" ht="21.95" customHeight="1" spans="1:3">
      <c r="A234" s="420">
        <v>2081902</v>
      </c>
      <c r="B234" s="416" t="s">
        <v>268</v>
      </c>
      <c r="C234" s="421">
        <v>4178</v>
      </c>
    </row>
    <row r="235" ht="21.95" customHeight="1" spans="1:3">
      <c r="A235" s="412">
        <v>20820</v>
      </c>
      <c r="B235" s="413" t="s">
        <v>269</v>
      </c>
      <c r="C235" s="414">
        <v>66</v>
      </c>
    </row>
    <row r="236" ht="21.95" customHeight="1" spans="1:3">
      <c r="A236" s="420">
        <v>2082001</v>
      </c>
      <c r="B236" s="416" t="s">
        <v>270</v>
      </c>
      <c r="C236" s="421">
        <v>50</v>
      </c>
    </row>
    <row r="237" ht="21.95" customHeight="1" spans="1:3">
      <c r="A237" s="415">
        <v>2082002</v>
      </c>
      <c r="B237" s="416" t="s">
        <v>271</v>
      </c>
      <c r="C237" s="414">
        <v>16</v>
      </c>
    </row>
    <row r="238" ht="21.95" customHeight="1" spans="1:3">
      <c r="A238" s="412">
        <v>20821</v>
      </c>
      <c r="B238" s="413" t="s">
        <v>272</v>
      </c>
      <c r="C238" s="414">
        <v>4708</v>
      </c>
    </row>
    <row r="239" ht="21.95" customHeight="1" spans="1:3">
      <c r="A239" s="420">
        <v>2082101</v>
      </c>
      <c r="B239" s="416" t="s">
        <v>273</v>
      </c>
      <c r="C239" s="421">
        <v>60</v>
      </c>
    </row>
    <row r="240" ht="21.95" customHeight="1" spans="1:3">
      <c r="A240" s="420">
        <v>2082102</v>
      </c>
      <c r="B240" s="416" t="s">
        <v>274</v>
      </c>
      <c r="C240" s="421">
        <v>4648</v>
      </c>
    </row>
    <row r="241" ht="21.95" customHeight="1" spans="1:3">
      <c r="A241" s="412">
        <v>20825</v>
      </c>
      <c r="B241" s="413" t="s">
        <v>275</v>
      </c>
      <c r="C241" s="414">
        <v>648</v>
      </c>
    </row>
    <row r="242" ht="21.95" customHeight="1" spans="1:3">
      <c r="A242" s="420">
        <v>2082501</v>
      </c>
      <c r="B242" s="416" t="s">
        <v>276</v>
      </c>
      <c r="C242" s="421">
        <v>18</v>
      </c>
    </row>
    <row r="243" ht="21.95" customHeight="1" spans="1:3">
      <c r="A243" s="415">
        <v>2082502</v>
      </c>
      <c r="B243" s="416" t="s">
        <v>277</v>
      </c>
      <c r="C243" s="414">
        <v>629</v>
      </c>
    </row>
    <row r="244" ht="21.95" customHeight="1" spans="1:3">
      <c r="A244" s="412">
        <v>20826</v>
      </c>
      <c r="B244" s="413" t="s">
        <v>278</v>
      </c>
      <c r="C244" s="414">
        <v>28777</v>
      </c>
    </row>
    <row r="245" ht="21.95" customHeight="1" spans="1:3">
      <c r="A245" s="420">
        <v>2082601</v>
      </c>
      <c r="B245" s="416" t="s">
        <v>279</v>
      </c>
      <c r="C245" s="421">
        <v>12</v>
      </c>
    </row>
    <row r="246" ht="21.95" customHeight="1" spans="1:3">
      <c r="A246" s="420">
        <v>2082602</v>
      </c>
      <c r="B246" s="416" t="s">
        <v>280</v>
      </c>
      <c r="C246" s="421">
        <v>28765</v>
      </c>
    </row>
    <row r="247" ht="21.95" customHeight="1" spans="1:3">
      <c r="A247" s="412">
        <v>20828</v>
      </c>
      <c r="B247" s="413" t="s">
        <v>281</v>
      </c>
      <c r="C247" s="414">
        <v>738</v>
      </c>
    </row>
    <row r="248" ht="21.95" customHeight="1" spans="1:3">
      <c r="A248" s="420">
        <v>2082801</v>
      </c>
      <c r="B248" s="416" t="s">
        <v>115</v>
      </c>
      <c r="C248" s="421">
        <v>161</v>
      </c>
    </row>
    <row r="249" ht="21.95" customHeight="1" spans="1:3">
      <c r="A249" s="415">
        <v>2082802</v>
      </c>
      <c r="B249" s="416" t="s">
        <v>116</v>
      </c>
      <c r="C249" s="414">
        <v>68</v>
      </c>
    </row>
    <row r="250" ht="21.95" customHeight="1" spans="1:3">
      <c r="A250" s="420">
        <v>2082804</v>
      </c>
      <c r="B250" s="416" t="s">
        <v>282</v>
      </c>
      <c r="C250" s="421">
        <v>409</v>
      </c>
    </row>
    <row r="251" ht="21.95" customHeight="1" spans="1:3">
      <c r="A251" s="415">
        <v>2082806</v>
      </c>
      <c r="B251" s="416" t="s">
        <v>283</v>
      </c>
      <c r="C251" s="414">
        <v>23</v>
      </c>
    </row>
    <row r="252" ht="21.95" customHeight="1" spans="1:3">
      <c r="A252" s="420">
        <v>2082850</v>
      </c>
      <c r="B252" s="416" t="s">
        <v>122</v>
      </c>
      <c r="C252" s="421">
        <v>78</v>
      </c>
    </row>
    <row r="253" ht="21.95" customHeight="1" spans="1:3">
      <c r="A253" s="412">
        <v>20830</v>
      </c>
      <c r="B253" s="413" t="s">
        <v>284</v>
      </c>
      <c r="C253" s="414">
        <v>33</v>
      </c>
    </row>
    <row r="254" ht="21.95" customHeight="1" spans="1:3">
      <c r="A254" s="415">
        <v>2083001</v>
      </c>
      <c r="B254" s="416" t="s">
        <v>285</v>
      </c>
      <c r="C254" s="414">
        <v>33</v>
      </c>
    </row>
    <row r="255" ht="21.95" customHeight="1" spans="1:4">
      <c r="A255" s="408">
        <v>210</v>
      </c>
      <c r="B255" s="425" t="s">
        <v>286</v>
      </c>
      <c r="C255" s="410">
        <v>49108</v>
      </c>
      <c r="D255" s="411"/>
    </row>
    <row r="256" ht="21.95" customHeight="1" spans="1:3">
      <c r="A256" s="412">
        <v>21001</v>
      </c>
      <c r="B256" s="413" t="s">
        <v>287</v>
      </c>
      <c r="C256" s="414">
        <v>2252</v>
      </c>
    </row>
    <row r="257" ht="21.95" customHeight="1" spans="1:3">
      <c r="A257" s="415">
        <v>2100101</v>
      </c>
      <c r="B257" s="416" t="s">
        <v>115</v>
      </c>
      <c r="C257" s="414">
        <v>787</v>
      </c>
    </row>
    <row r="258" ht="21.95" customHeight="1" spans="1:3">
      <c r="A258" s="420">
        <v>2100199</v>
      </c>
      <c r="B258" s="416" t="s">
        <v>288</v>
      </c>
      <c r="C258" s="421">
        <f>1420+45</f>
        <v>1465</v>
      </c>
    </row>
    <row r="259" ht="21.95" customHeight="1" spans="1:3">
      <c r="A259" s="412">
        <v>21002</v>
      </c>
      <c r="B259" s="413" t="s">
        <v>289</v>
      </c>
      <c r="C259" s="414">
        <v>381</v>
      </c>
    </row>
    <row r="260" ht="21.95" customHeight="1" spans="1:3">
      <c r="A260" s="415">
        <v>2100201</v>
      </c>
      <c r="B260" s="416" t="s">
        <v>290</v>
      </c>
      <c r="C260" s="414">
        <v>381</v>
      </c>
    </row>
    <row r="261" ht="21.95" customHeight="1" spans="1:3">
      <c r="A261" s="412">
        <v>21003</v>
      </c>
      <c r="B261" s="413" t="s">
        <v>291</v>
      </c>
      <c r="C261" s="414">
        <v>3037</v>
      </c>
    </row>
    <row r="262" ht="21.95" customHeight="1" spans="1:3">
      <c r="A262" s="426">
        <v>2100302</v>
      </c>
      <c r="B262" s="423" t="s">
        <v>292</v>
      </c>
      <c r="C262" s="427">
        <v>1609</v>
      </c>
    </row>
    <row r="263" ht="21.95" customHeight="1" spans="1:3">
      <c r="A263" s="415">
        <v>2100399</v>
      </c>
      <c r="B263" s="416" t="s">
        <v>293</v>
      </c>
      <c r="C263" s="414">
        <f>1347+81</f>
        <v>1428</v>
      </c>
    </row>
    <row r="264" ht="21.95" customHeight="1" spans="1:3">
      <c r="A264" s="412">
        <v>21004</v>
      </c>
      <c r="B264" s="413" t="s">
        <v>294</v>
      </c>
      <c r="C264" s="414">
        <v>6838</v>
      </c>
    </row>
    <row r="265" ht="21.95" customHeight="1" spans="1:3">
      <c r="A265" s="420">
        <v>2100401</v>
      </c>
      <c r="B265" s="416" t="s">
        <v>295</v>
      </c>
      <c r="C265" s="421">
        <v>1276</v>
      </c>
    </row>
    <row r="266" ht="21.95" customHeight="1" spans="1:3">
      <c r="A266" s="415">
        <v>2100403</v>
      </c>
      <c r="B266" s="416" t="s">
        <v>296</v>
      </c>
      <c r="C266" s="414">
        <v>466</v>
      </c>
    </row>
    <row r="267" ht="21.95" customHeight="1" spans="1:3">
      <c r="A267" s="420">
        <v>2100408</v>
      </c>
      <c r="B267" s="416" t="s">
        <v>297</v>
      </c>
      <c r="C267" s="421">
        <f>3861+984</f>
        <v>4845</v>
      </c>
    </row>
    <row r="268" ht="21.95" customHeight="1" spans="1:3">
      <c r="A268" s="415">
        <v>2100409</v>
      </c>
      <c r="B268" s="416" t="s">
        <v>298</v>
      </c>
      <c r="C268" s="414">
        <v>121</v>
      </c>
    </row>
    <row r="269" ht="21.95" customHeight="1" spans="1:3">
      <c r="A269" s="420">
        <v>2100499</v>
      </c>
      <c r="B269" s="416" t="s">
        <v>299</v>
      </c>
      <c r="C269" s="421">
        <f>1240-1161+51</f>
        <v>130</v>
      </c>
    </row>
    <row r="270" ht="21.95" customHeight="1" spans="1:3">
      <c r="A270" s="412">
        <v>21007</v>
      </c>
      <c r="B270" s="413" t="s">
        <v>300</v>
      </c>
      <c r="C270" s="414">
        <v>4446</v>
      </c>
    </row>
    <row r="271" ht="21.95" customHeight="1" spans="1:3">
      <c r="A271" s="420">
        <v>2100716</v>
      </c>
      <c r="B271" s="416" t="s">
        <v>301</v>
      </c>
      <c r="C271" s="421">
        <v>20</v>
      </c>
    </row>
    <row r="272" ht="21.95" customHeight="1" spans="1:3">
      <c r="A272" s="420">
        <v>2100717</v>
      </c>
      <c r="B272" s="416" t="s">
        <v>302</v>
      </c>
      <c r="C272" s="421">
        <v>2463</v>
      </c>
    </row>
    <row r="273" ht="21.95" customHeight="1" spans="1:3">
      <c r="A273" s="420">
        <v>2100799</v>
      </c>
      <c r="B273" s="416" t="s">
        <v>303</v>
      </c>
      <c r="C273" s="421">
        <v>1963</v>
      </c>
    </row>
    <row r="274" ht="21.95" customHeight="1" spans="1:3">
      <c r="A274" s="412">
        <v>21011</v>
      </c>
      <c r="B274" s="413" t="s">
        <v>304</v>
      </c>
      <c r="C274" s="414">
        <v>20519</v>
      </c>
    </row>
    <row r="275" ht="21.95" customHeight="1" spans="1:3">
      <c r="A275" s="415">
        <v>2101101</v>
      </c>
      <c r="B275" s="416" t="s">
        <v>305</v>
      </c>
      <c r="C275" s="414">
        <v>3808</v>
      </c>
    </row>
    <row r="276" ht="21.95" customHeight="1" spans="1:3">
      <c r="A276" s="415">
        <v>2101102</v>
      </c>
      <c r="B276" s="416" t="s">
        <v>306</v>
      </c>
      <c r="C276" s="414">
        <v>8235</v>
      </c>
    </row>
    <row r="277" ht="21.95" customHeight="1" spans="1:3">
      <c r="A277" s="420">
        <v>2101103</v>
      </c>
      <c r="B277" s="416" t="s">
        <v>307</v>
      </c>
      <c r="C277" s="421">
        <v>8476</v>
      </c>
    </row>
    <row r="278" ht="21.95" customHeight="1" spans="1:3">
      <c r="A278" s="412">
        <v>21012</v>
      </c>
      <c r="B278" s="413" t="s">
        <v>308</v>
      </c>
      <c r="C278" s="414">
        <v>6719</v>
      </c>
    </row>
    <row r="279" ht="21.95" customHeight="1" spans="1:3">
      <c r="A279" s="415">
        <v>2101202</v>
      </c>
      <c r="B279" s="416" t="s">
        <v>309</v>
      </c>
      <c r="C279" s="414">
        <v>6719</v>
      </c>
    </row>
    <row r="280" ht="21.95" customHeight="1" spans="1:3">
      <c r="A280" s="412">
        <v>21013</v>
      </c>
      <c r="B280" s="413" t="s">
        <v>310</v>
      </c>
      <c r="C280" s="414">
        <v>826</v>
      </c>
    </row>
    <row r="281" ht="21.95" customHeight="1" spans="1:3">
      <c r="A281" s="415">
        <v>2101301</v>
      </c>
      <c r="B281" s="416" t="s">
        <v>311</v>
      </c>
      <c r="C281" s="414">
        <v>826</v>
      </c>
    </row>
    <row r="282" ht="21.95" customHeight="1" spans="1:3">
      <c r="A282" s="412">
        <v>21014</v>
      </c>
      <c r="B282" s="413" t="s">
        <v>312</v>
      </c>
      <c r="C282" s="414">
        <v>569</v>
      </c>
    </row>
    <row r="283" ht="21.95" customHeight="1" spans="1:3">
      <c r="A283" s="420">
        <v>2101401</v>
      </c>
      <c r="B283" s="416" t="s">
        <v>313</v>
      </c>
      <c r="C283" s="421">
        <v>569</v>
      </c>
    </row>
    <row r="284" ht="21.95" customHeight="1" spans="1:3">
      <c r="A284" s="412">
        <v>21015</v>
      </c>
      <c r="B284" s="413" t="s">
        <v>314</v>
      </c>
      <c r="C284" s="414">
        <v>571</v>
      </c>
    </row>
    <row r="285" ht="21.95" customHeight="1" spans="1:3">
      <c r="A285" s="420">
        <v>2101501</v>
      </c>
      <c r="B285" s="416" t="s">
        <v>115</v>
      </c>
      <c r="C285" s="421">
        <v>328</v>
      </c>
    </row>
    <row r="286" ht="21.95" customHeight="1" spans="1:3">
      <c r="A286" s="420">
        <v>2101550</v>
      </c>
      <c r="B286" s="416" t="s">
        <v>122</v>
      </c>
      <c r="C286" s="421">
        <v>203</v>
      </c>
    </row>
    <row r="287" ht="21.95" customHeight="1" spans="1:3">
      <c r="A287" s="420">
        <v>2101599</v>
      </c>
      <c r="B287" s="416" t="s">
        <v>315</v>
      </c>
      <c r="C287" s="421">
        <v>40</v>
      </c>
    </row>
    <row r="288" ht="21.95" customHeight="1" spans="1:3">
      <c r="A288" s="412">
        <v>21017</v>
      </c>
      <c r="B288" s="413" t="s">
        <v>316</v>
      </c>
      <c r="C288" s="414">
        <v>84</v>
      </c>
    </row>
    <row r="289" ht="21.95" customHeight="1" spans="1:3">
      <c r="A289" s="420">
        <v>2101799</v>
      </c>
      <c r="B289" s="416" t="s">
        <v>317</v>
      </c>
      <c r="C289" s="421">
        <v>84</v>
      </c>
    </row>
    <row r="290" ht="21.95" customHeight="1" spans="1:3">
      <c r="A290" s="412">
        <v>21019</v>
      </c>
      <c r="B290" s="413" t="s">
        <v>318</v>
      </c>
      <c r="C290" s="414">
        <v>2656</v>
      </c>
    </row>
    <row r="291" ht="21.95" customHeight="1" spans="1:3">
      <c r="A291" s="422">
        <v>2101902</v>
      </c>
      <c r="B291" s="423" t="s">
        <v>319</v>
      </c>
      <c r="C291" s="419">
        <v>2601</v>
      </c>
    </row>
    <row r="292" ht="21.95" customHeight="1" spans="1:3">
      <c r="A292" s="420">
        <v>2101999</v>
      </c>
      <c r="B292" s="416" t="s">
        <v>320</v>
      </c>
      <c r="C292" s="421">
        <v>56</v>
      </c>
    </row>
    <row r="293" ht="21.95" customHeight="1" spans="1:3">
      <c r="A293" s="412">
        <v>21099</v>
      </c>
      <c r="B293" s="413" t="s">
        <v>321</v>
      </c>
      <c r="C293" s="414">
        <v>210</v>
      </c>
    </row>
    <row r="294" ht="21.95" customHeight="1" spans="1:3">
      <c r="A294" s="415">
        <v>2109999</v>
      </c>
      <c r="B294" s="416" t="s">
        <v>321</v>
      </c>
      <c r="C294" s="414">
        <v>210</v>
      </c>
    </row>
    <row r="295" ht="21.95" customHeight="1" spans="1:4">
      <c r="A295" s="408">
        <v>211</v>
      </c>
      <c r="B295" s="425" t="s">
        <v>322</v>
      </c>
      <c r="C295" s="410">
        <v>3761</v>
      </c>
      <c r="D295" s="411"/>
    </row>
    <row r="296" ht="21.95" customHeight="1" spans="1:3">
      <c r="A296" s="412">
        <v>21101</v>
      </c>
      <c r="B296" s="413" t="s">
        <v>323</v>
      </c>
      <c r="C296" s="414">
        <v>39</v>
      </c>
    </row>
    <row r="297" ht="21.95" customHeight="1" spans="1:3">
      <c r="A297" s="420">
        <v>2110199</v>
      </c>
      <c r="B297" s="416" t="s">
        <v>324</v>
      </c>
      <c r="C297" s="421">
        <v>39</v>
      </c>
    </row>
    <row r="298" ht="21.95" customHeight="1" spans="1:3">
      <c r="A298" s="412">
        <v>21103</v>
      </c>
      <c r="B298" s="413" t="s">
        <v>325</v>
      </c>
      <c r="C298" s="414">
        <v>3711</v>
      </c>
    </row>
    <row r="299" ht="21.95" customHeight="1" spans="1:3">
      <c r="A299" s="420">
        <v>2110301</v>
      </c>
      <c r="B299" s="416" t="s">
        <v>326</v>
      </c>
      <c r="C299" s="421">
        <v>3399</v>
      </c>
    </row>
    <row r="300" ht="21.95" customHeight="1" spans="1:3">
      <c r="A300" s="415">
        <v>2110302</v>
      </c>
      <c r="B300" s="416" t="s">
        <v>327</v>
      </c>
      <c r="C300" s="414">
        <v>278</v>
      </c>
    </row>
    <row r="301" ht="21.95" customHeight="1" spans="1:3">
      <c r="A301" s="420">
        <v>2110399</v>
      </c>
      <c r="B301" s="416" t="s">
        <v>328</v>
      </c>
      <c r="C301" s="421">
        <v>34</v>
      </c>
    </row>
    <row r="302" ht="21.95" customHeight="1" spans="1:3">
      <c r="A302" s="412">
        <v>21110</v>
      </c>
      <c r="B302" s="413" t="s">
        <v>329</v>
      </c>
      <c r="C302" s="414">
        <v>11</v>
      </c>
    </row>
    <row r="303" ht="21.95" customHeight="1" spans="1:3">
      <c r="A303" s="420">
        <v>2111001</v>
      </c>
      <c r="B303" s="416" t="s">
        <v>329</v>
      </c>
      <c r="C303" s="421">
        <v>11</v>
      </c>
    </row>
    <row r="304" ht="21.95" customHeight="1" spans="1:4">
      <c r="A304" s="408">
        <v>212</v>
      </c>
      <c r="B304" s="425" t="s">
        <v>330</v>
      </c>
      <c r="C304" s="410">
        <f>11706-750</f>
        <v>10956</v>
      </c>
      <c r="D304" s="411"/>
    </row>
    <row r="305" ht="21.95" customHeight="1" spans="1:3">
      <c r="A305" s="412">
        <v>21201</v>
      </c>
      <c r="B305" s="413" t="s">
        <v>331</v>
      </c>
      <c r="C305" s="414">
        <v>6163</v>
      </c>
    </row>
    <row r="306" ht="21.95" customHeight="1" spans="1:3">
      <c r="A306" s="420">
        <v>2120101</v>
      </c>
      <c r="B306" s="416" t="s">
        <v>115</v>
      </c>
      <c r="C306" s="421">
        <v>683</v>
      </c>
    </row>
    <row r="307" ht="21.95" customHeight="1" spans="1:3">
      <c r="A307" s="420">
        <v>2120104</v>
      </c>
      <c r="B307" s="416" t="s">
        <v>332</v>
      </c>
      <c r="C307" s="421">
        <v>2902</v>
      </c>
    </row>
    <row r="308" ht="21.95" customHeight="1" spans="1:3">
      <c r="A308" s="415">
        <v>2120199</v>
      </c>
      <c r="B308" s="416" t="s">
        <v>333</v>
      </c>
      <c r="C308" s="414">
        <f>2578-750</f>
        <v>1828</v>
      </c>
    </row>
    <row r="309" ht="21.95" customHeight="1" spans="1:3">
      <c r="A309" s="412">
        <v>21205</v>
      </c>
      <c r="B309" s="413" t="s">
        <v>334</v>
      </c>
      <c r="C309" s="414">
        <v>5416</v>
      </c>
    </row>
    <row r="310" ht="21.95" customHeight="1" spans="1:3">
      <c r="A310" s="420">
        <v>2120501</v>
      </c>
      <c r="B310" s="416" t="s">
        <v>334</v>
      </c>
      <c r="C310" s="421">
        <v>5416</v>
      </c>
    </row>
    <row r="311" ht="21.95" customHeight="1" spans="1:3">
      <c r="A311" s="412">
        <v>21299</v>
      </c>
      <c r="B311" s="413" t="s">
        <v>335</v>
      </c>
      <c r="C311" s="414">
        <v>127</v>
      </c>
    </row>
    <row r="312" ht="21.95" customHeight="1" spans="1:3">
      <c r="A312" s="415">
        <v>2129999</v>
      </c>
      <c r="B312" s="416" t="s">
        <v>335</v>
      </c>
      <c r="C312" s="414">
        <v>127</v>
      </c>
    </row>
    <row r="313" ht="21.95" customHeight="1" spans="1:4">
      <c r="A313" s="408">
        <v>213</v>
      </c>
      <c r="B313" s="425" t="s">
        <v>336</v>
      </c>
      <c r="C313" s="410">
        <v>36699</v>
      </c>
      <c r="D313" s="411"/>
    </row>
    <row r="314" ht="21.95" customHeight="1" spans="1:3">
      <c r="A314" s="412">
        <v>21301</v>
      </c>
      <c r="B314" s="413" t="s">
        <v>337</v>
      </c>
      <c r="C314" s="414">
        <v>14694</v>
      </c>
    </row>
    <row r="315" ht="21.95" customHeight="1" spans="1:3">
      <c r="A315" s="420">
        <v>2130101</v>
      </c>
      <c r="B315" s="416" t="s">
        <v>115</v>
      </c>
      <c r="C315" s="421">
        <v>1917</v>
      </c>
    </row>
    <row r="316" ht="21.95" customHeight="1" spans="1:3">
      <c r="A316" s="415">
        <v>2130104</v>
      </c>
      <c r="B316" s="416" t="s">
        <v>122</v>
      </c>
      <c r="C316" s="414">
        <v>1679</v>
      </c>
    </row>
    <row r="317" ht="21.95" customHeight="1" spans="1:3">
      <c r="A317" s="415">
        <v>2130106</v>
      </c>
      <c r="B317" s="416" t="s">
        <v>338</v>
      </c>
      <c r="C317" s="414">
        <v>223</v>
      </c>
    </row>
    <row r="318" ht="21.95" customHeight="1" spans="1:3">
      <c r="A318" s="420">
        <v>2130108</v>
      </c>
      <c r="B318" s="416" t="s">
        <v>339</v>
      </c>
      <c r="C318" s="421">
        <v>322</v>
      </c>
    </row>
    <row r="319" ht="21.95" customHeight="1" spans="1:3">
      <c r="A319" s="420">
        <v>2130109</v>
      </c>
      <c r="B319" s="416" t="s">
        <v>340</v>
      </c>
      <c r="C319" s="421">
        <v>83</v>
      </c>
    </row>
    <row r="320" ht="21.95" customHeight="1" spans="1:3">
      <c r="A320" s="426">
        <v>2130119</v>
      </c>
      <c r="B320" s="423" t="s">
        <v>341</v>
      </c>
      <c r="C320" s="427">
        <v>226</v>
      </c>
    </row>
    <row r="321" ht="21.95" customHeight="1" spans="1:3">
      <c r="A321" s="420">
        <v>2130120</v>
      </c>
      <c r="B321" s="416" t="s">
        <v>342</v>
      </c>
      <c r="C321" s="421">
        <v>6017</v>
      </c>
    </row>
    <row r="322" ht="21.95" customHeight="1" spans="1:3">
      <c r="A322" s="420">
        <v>2130122</v>
      </c>
      <c r="B322" s="416" t="s">
        <v>343</v>
      </c>
      <c r="C322" s="421">
        <v>2847</v>
      </c>
    </row>
    <row r="323" ht="21.95" customHeight="1" spans="1:3">
      <c r="A323" s="415">
        <v>2130124</v>
      </c>
      <c r="B323" s="416" t="s">
        <v>344</v>
      </c>
      <c r="C323" s="414">
        <v>90</v>
      </c>
    </row>
    <row r="324" ht="21.95" customHeight="1" spans="1:3">
      <c r="A324" s="420">
        <v>2130126</v>
      </c>
      <c r="B324" s="416" t="s">
        <v>345</v>
      </c>
      <c r="C324" s="421">
        <v>275</v>
      </c>
    </row>
    <row r="325" ht="21.95" customHeight="1" spans="1:3">
      <c r="A325" s="415">
        <v>2130135</v>
      </c>
      <c r="B325" s="416" t="s">
        <v>346</v>
      </c>
      <c r="C325" s="414">
        <v>65</v>
      </c>
    </row>
    <row r="326" ht="21.95" customHeight="1" spans="1:3">
      <c r="A326" s="420">
        <v>2130142</v>
      </c>
      <c r="B326" s="416" t="s">
        <v>347</v>
      </c>
      <c r="C326" s="421">
        <v>927</v>
      </c>
    </row>
    <row r="327" ht="21.95" customHeight="1" spans="1:3">
      <c r="A327" s="415">
        <v>2130153</v>
      </c>
      <c r="B327" s="416" t="s">
        <v>348</v>
      </c>
      <c r="C327" s="414">
        <v>23</v>
      </c>
    </row>
    <row r="328" ht="21.95" customHeight="1" spans="1:3">
      <c r="A328" s="412">
        <v>21302</v>
      </c>
      <c r="B328" s="413" t="s">
        <v>349</v>
      </c>
      <c r="C328" s="414">
        <v>873</v>
      </c>
    </row>
    <row r="329" ht="21.95" customHeight="1" spans="1:3">
      <c r="A329" s="415">
        <v>2130204</v>
      </c>
      <c r="B329" s="416" t="s">
        <v>350</v>
      </c>
      <c r="C329" s="414">
        <v>20</v>
      </c>
    </row>
    <row r="330" ht="21.95" customHeight="1" spans="1:3">
      <c r="A330" s="415">
        <v>2130205</v>
      </c>
      <c r="B330" s="416" t="s">
        <v>351</v>
      </c>
      <c r="C330" s="414">
        <v>18</v>
      </c>
    </row>
    <row r="331" ht="21.95" customHeight="1" spans="1:3">
      <c r="A331" s="420">
        <v>2130221</v>
      </c>
      <c r="B331" s="416" t="s">
        <v>352</v>
      </c>
      <c r="C331" s="421">
        <v>160</v>
      </c>
    </row>
    <row r="332" ht="21.95" customHeight="1" spans="1:3">
      <c r="A332" s="420">
        <v>2130234</v>
      </c>
      <c r="B332" s="416" t="s">
        <v>353</v>
      </c>
      <c r="C332" s="421">
        <v>675</v>
      </c>
    </row>
    <row r="333" ht="21.95" customHeight="1" spans="1:3">
      <c r="A333" s="412">
        <v>21303</v>
      </c>
      <c r="B333" s="413" t="s">
        <v>354</v>
      </c>
      <c r="C333" s="414">
        <v>3344</v>
      </c>
    </row>
    <row r="334" ht="21.95" customHeight="1" spans="1:3">
      <c r="A334" s="420">
        <v>2130301</v>
      </c>
      <c r="B334" s="416" t="s">
        <v>115</v>
      </c>
      <c r="C334" s="421">
        <v>378</v>
      </c>
    </row>
    <row r="335" ht="21.95" customHeight="1" spans="1:3">
      <c r="A335" s="420">
        <v>2130310</v>
      </c>
      <c r="B335" s="416" t="s">
        <v>355</v>
      </c>
      <c r="C335" s="421">
        <v>300</v>
      </c>
    </row>
    <row r="336" ht="21.95" customHeight="1" spans="1:3">
      <c r="A336" s="420">
        <v>2130311</v>
      </c>
      <c r="B336" s="416" t="s">
        <v>356</v>
      </c>
      <c r="C336" s="421">
        <v>10</v>
      </c>
    </row>
    <row r="337" ht="21.95" customHeight="1" spans="1:3">
      <c r="A337" s="420">
        <v>2130314</v>
      </c>
      <c r="B337" s="416" t="s">
        <v>357</v>
      </c>
      <c r="C337" s="421">
        <v>33</v>
      </c>
    </row>
    <row r="338" ht="21.95" customHeight="1" spans="1:3">
      <c r="A338" s="420">
        <v>2130335</v>
      </c>
      <c r="B338" s="416" t="s">
        <v>358</v>
      </c>
      <c r="C338" s="421">
        <v>124</v>
      </c>
    </row>
    <row r="339" ht="21.95" customHeight="1" spans="1:3">
      <c r="A339" s="420">
        <v>2130399</v>
      </c>
      <c r="B339" s="416" t="s">
        <v>359</v>
      </c>
      <c r="C339" s="421">
        <v>2499</v>
      </c>
    </row>
    <row r="340" ht="21.95" customHeight="1" spans="1:3">
      <c r="A340" s="412">
        <v>21305</v>
      </c>
      <c r="B340" s="413" t="s">
        <v>360</v>
      </c>
      <c r="C340" s="414">
        <v>2035</v>
      </c>
    </row>
    <row r="341" ht="21.95" customHeight="1" spans="1:3">
      <c r="A341" s="420">
        <v>2130599</v>
      </c>
      <c r="B341" s="416" t="s">
        <v>361</v>
      </c>
      <c r="C341" s="421">
        <v>2035</v>
      </c>
    </row>
    <row r="342" ht="21.95" customHeight="1" spans="1:3">
      <c r="A342" s="412">
        <v>21307</v>
      </c>
      <c r="B342" s="413" t="s">
        <v>362</v>
      </c>
      <c r="C342" s="414">
        <v>12167</v>
      </c>
    </row>
    <row r="343" ht="21.95" customHeight="1" spans="1:3">
      <c r="A343" s="420">
        <v>2130701</v>
      </c>
      <c r="B343" s="416" t="s">
        <v>363</v>
      </c>
      <c r="C343" s="421">
        <v>1421</v>
      </c>
    </row>
    <row r="344" ht="21.95" customHeight="1" spans="1:3">
      <c r="A344" s="415">
        <v>2130705</v>
      </c>
      <c r="B344" s="416" t="s">
        <v>364</v>
      </c>
      <c r="C344" s="414">
        <v>10657</v>
      </c>
    </row>
    <row r="345" ht="21.95" customHeight="1" spans="1:3">
      <c r="A345" s="420">
        <v>2130799</v>
      </c>
      <c r="B345" s="416" t="s">
        <v>365</v>
      </c>
      <c r="C345" s="421">
        <v>90</v>
      </c>
    </row>
    <row r="346" ht="21.95" customHeight="1" spans="1:3">
      <c r="A346" s="412">
        <v>21308</v>
      </c>
      <c r="B346" s="413" t="s">
        <v>366</v>
      </c>
      <c r="C346" s="414">
        <v>3586</v>
      </c>
    </row>
    <row r="347" ht="21.95" customHeight="1" spans="1:3">
      <c r="A347" s="420">
        <v>2130803</v>
      </c>
      <c r="B347" s="416" t="s">
        <v>367</v>
      </c>
      <c r="C347" s="421">
        <v>3530</v>
      </c>
    </row>
    <row r="348" ht="21.95" customHeight="1" spans="1:3">
      <c r="A348" s="420">
        <v>2130804</v>
      </c>
      <c r="B348" s="416" t="s">
        <v>368</v>
      </c>
      <c r="C348" s="421">
        <v>56</v>
      </c>
    </row>
    <row r="349" ht="21.95" customHeight="1" spans="1:4">
      <c r="A349" s="428">
        <v>214</v>
      </c>
      <c r="B349" s="429" t="s">
        <v>369</v>
      </c>
      <c r="C349" s="430">
        <v>8926</v>
      </c>
      <c r="D349" s="411"/>
    </row>
    <row r="350" ht="21.95" customHeight="1" spans="1:3">
      <c r="A350" s="412">
        <v>21401</v>
      </c>
      <c r="B350" s="413" t="s">
        <v>370</v>
      </c>
      <c r="C350" s="414">
        <v>8830</v>
      </c>
    </row>
    <row r="351" ht="21.95" customHeight="1" spans="1:3">
      <c r="A351" s="415">
        <v>2140101</v>
      </c>
      <c r="B351" s="416" t="s">
        <v>115</v>
      </c>
      <c r="C351" s="414">
        <v>307</v>
      </c>
    </row>
    <row r="352" ht="21.95" customHeight="1" spans="1:3">
      <c r="A352" s="420">
        <v>2140102</v>
      </c>
      <c r="B352" s="416" t="s">
        <v>116</v>
      </c>
      <c r="C352" s="421">
        <v>300</v>
      </c>
    </row>
    <row r="353" ht="21.95" customHeight="1" spans="1:3">
      <c r="A353" s="415">
        <v>2140104</v>
      </c>
      <c r="B353" s="416" t="s">
        <v>371</v>
      </c>
      <c r="C353" s="414">
        <f>6279-5029-1000</f>
        <v>250</v>
      </c>
    </row>
    <row r="354" ht="21.95" customHeight="1" spans="1:3">
      <c r="A354" s="420">
        <v>2140106</v>
      </c>
      <c r="B354" s="416" t="s">
        <v>372</v>
      </c>
      <c r="C354" s="421">
        <f>2446-600</f>
        <v>1846</v>
      </c>
    </row>
    <row r="355" ht="21.95" customHeight="1" spans="1:3">
      <c r="A355" s="420">
        <v>2140112</v>
      </c>
      <c r="B355" s="416" t="s">
        <v>373</v>
      </c>
      <c r="C355" s="421">
        <v>558</v>
      </c>
    </row>
    <row r="356" ht="21.95" customHeight="1" spans="1:3">
      <c r="A356" s="420">
        <v>2140199</v>
      </c>
      <c r="B356" s="416" t="s">
        <v>374</v>
      </c>
      <c r="C356" s="421">
        <v>5569</v>
      </c>
    </row>
    <row r="357" ht="21.95" customHeight="1" spans="1:3">
      <c r="A357" s="412">
        <v>21499</v>
      </c>
      <c r="B357" s="413" t="s">
        <v>375</v>
      </c>
      <c r="C357" s="414">
        <v>96</v>
      </c>
    </row>
    <row r="358" ht="21.95" customHeight="1" spans="1:3">
      <c r="A358" s="420">
        <v>2149901</v>
      </c>
      <c r="B358" s="416" t="s">
        <v>376</v>
      </c>
      <c r="C358" s="421">
        <v>96</v>
      </c>
    </row>
    <row r="359" ht="21.95" customHeight="1" spans="1:4">
      <c r="A359" s="408">
        <v>215</v>
      </c>
      <c r="B359" s="425" t="s">
        <v>377</v>
      </c>
      <c r="C359" s="410">
        <v>40</v>
      </c>
      <c r="D359" s="411"/>
    </row>
    <row r="360" ht="21.95" customHeight="1" spans="1:3">
      <c r="A360" s="412">
        <v>21501</v>
      </c>
      <c r="B360" s="413" t="s">
        <v>378</v>
      </c>
      <c r="C360" s="414">
        <v>40</v>
      </c>
    </row>
    <row r="361" ht="21.95" customHeight="1" spans="1:3">
      <c r="A361" s="415">
        <v>2150102</v>
      </c>
      <c r="B361" s="416" t="s">
        <v>116</v>
      </c>
      <c r="C361" s="414">
        <v>30</v>
      </c>
    </row>
    <row r="362" ht="21.95" customHeight="1" spans="1:3">
      <c r="A362" s="420">
        <v>2150199</v>
      </c>
      <c r="B362" s="416" t="s">
        <v>379</v>
      </c>
      <c r="C362" s="421">
        <v>10</v>
      </c>
    </row>
    <row r="363" ht="21.95" customHeight="1" spans="1:4">
      <c r="A363" s="408">
        <v>220</v>
      </c>
      <c r="B363" s="425" t="s">
        <v>380</v>
      </c>
      <c r="C363" s="410">
        <v>2073</v>
      </c>
      <c r="D363" s="411"/>
    </row>
    <row r="364" ht="21.95" customHeight="1" spans="1:3">
      <c r="A364" s="412">
        <v>22001</v>
      </c>
      <c r="B364" s="413" t="s">
        <v>381</v>
      </c>
      <c r="C364" s="414">
        <v>1946</v>
      </c>
    </row>
    <row r="365" ht="21.95" customHeight="1" spans="1:3">
      <c r="A365" s="420">
        <v>2200101</v>
      </c>
      <c r="B365" s="416" t="s">
        <v>115</v>
      </c>
      <c r="C365" s="421">
        <v>736</v>
      </c>
    </row>
    <row r="366" ht="21.95" customHeight="1" spans="1:3">
      <c r="A366" s="415">
        <v>2200102</v>
      </c>
      <c r="B366" s="416" t="s">
        <v>116</v>
      </c>
      <c r="C366" s="414">
        <v>189</v>
      </c>
    </row>
    <row r="367" ht="21.95" customHeight="1" spans="1:3">
      <c r="A367" s="420">
        <v>2200106</v>
      </c>
      <c r="B367" s="416" t="s">
        <v>382</v>
      </c>
      <c r="C367" s="421">
        <v>500</v>
      </c>
    </row>
    <row r="368" ht="21.95" customHeight="1" spans="1:3">
      <c r="A368" s="415">
        <v>2200150</v>
      </c>
      <c r="B368" s="416" t="s">
        <v>122</v>
      </c>
      <c r="C368" s="414">
        <v>521</v>
      </c>
    </row>
    <row r="369" ht="21.95" customHeight="1" spans="1:3">
      <c r="A369" s="424">
        <v>22005</v>
      </c>
      <c r="B369" s="413" t="s">
        <v>383</v>
      </c>
      <c r="C369" s="421">
        <v>127</v>
      </c>
    </row>
    <row r="370" ht="21.95" customHeight="1" spans="1:3">
      <c r="A370" s="420">
        <v>2200509</v>
      </c>
      <c r="B370" s="416" t="s">
        <v>384</v>
      </c>
      <c r="C370" s="421">
        <v>127</v>
      </c>
    </row>
    <row r="371" ht="21.95" customHeight="1" spans="1:4">
      <c r="A371" s="408">
        <v>221</v>
      </c>
      <c r="B371" s="425" t="s">
        <v>385</v>
      </c>
      <c r="C371" s="410">
        <f>7489-200</f>
        <v>7289</v>
      </c>
      <c r="D371" s="411"/>
    </row>
    <row r="372" ht="21.95" customHeight="1" spans="1:3">
      <c r="A372" s="412">
        <v>22101</v>
      </c>
      <c r="B372" s="413" t="s">
        <v>386</v>
      </c>
      <c r="C372" s="414">
        <v>100</v>
      </c>
    </row>
    <row r="373" ht="21.95" customHeight="1" spans="1:3">
      <c r="A373" s="420">
        <v>2210105</v>
      </c>
      <c r="B373" s="416" t="s">
        <v>387</v>
      </c>
      <c r="C373" s="421">
        <v>100</v>
      </c>
    </row>
    <row r="374" ht="21.95" customHeight="1" spans="1:3">
      <c r="A374" s="424">
        <v>22102</v>
      </c>
      <c r="B374" s="413" t="s">
        <v>388</v>
      </c>
      <c r="C374" s="421">
        <v>7189</v>
      </c>
    </row>
    <row r="375" ht="21.95" customHeight="1" spans="1:3">
      <c r="A375" s="420">
        <v>2210201</v>
      </c>
      <c r="B375" s="416" t="s">
        <v>389</v>
      </c>
      <c r="C375" s="421">
        <v>7189</v>
      </c>
    </row>
    <row r="376" ht="21.95" customHeight="1" spans="1:4">
      <c r="A376" s="408">
        <v>222</v>
      </c>
      <c r="B376" s="425" t="s">
        <v>390</v>
      </c>
      <c r="C376" s="410">
        <f>C377</f>
        <v>620</v>
      </c>
      <c r="D376" s="411"/>
    </row>
    <row r="377" ht="21.95" customHeight="1" spans="1:3">
      <c r="A377" s="412">
        <v>22204</v>
      </c>
      <c r="B377" s="413" t="s">
        <v>391</v>
      </c>
      <c r="C377" s="414">
        <v>620</v>
      </c>
    </row>
    <row r="378" ht="21.95" customHeight="1" spans="1:3">
      <c r="A378" s="426">
        <v>2220401</v>
      </c>
      <c r="B378" s="423" t="s">
        <v>392</v>
      </c>
      <c r="C378" s="427">
        <v>600</v>
      </c>
    </row>
    <row r="379" ht="21.95" customHeight="1" spans="1:3">
      <c r="A379" s="415">
        <v>2220403</v>
      </c>
      <c r="B379" s="416" t="s">
        <v>393</v>
      </c>
      <c r="C379" s="414">
        <v>20</v>
      </c>
    </row>
    <row r="380" ht="21.95" customHeight="1" spans="1:4">
      <c r="A380" s="408">
        <v>224</v>
      </c>
      <c r="B380" s="425" t="s">
        <v>394</v>
      </c>
      <c r="C380" s="410">
        <v>4115</v>
      </c>
      <c r="D380" s="411"/>
    </row>
    <row r="381" ht="21.95" customHeight="1" spans="1:3">
      <c r="A381" s="412">
        <v>22401</v>
      </c>
      <c r="B381" s="413" t="s">
        <v>395</v>
      </c>
      <c r="C381" s="414">
        <v>2035</v>
      </c>
    </row>
    <row r="382" ht="21.95" customHeight="1" spans="1:3">
      <c r="A382" s="415">
        <v>2240101</v>
      </c>
      <c r="B382" s="416" t="s">
        <v>115</v>
      </c>
      <c r="C382" s="414">
        <v>587</v>
      </c>
    </row>
    <row r="383" ht="21.95" customHeight="1" spans="1:3">
      <c r="A383" s="420">
        <v>2240104</v>
      </c>
      <c r="B383" s="416" t="s">
        <v>396</v>
      </c>
      <c r="C383" s="421">
        <v>883</v>
      </c>
    </row>
    <row r="384" ht="21.95" customHeight="1" spans="1:3">
      <c r="A384" s="420">
        <v>2240106</v>
      </c>
      <c r="B384" s="416" t="s">
        <v>397</v>
      </c>
      <c r="C384" s="421">
        <v>565</v>
      </c>
    </row>
    <row r="385" ht="21.95" customHeight="1" spans="1:3">
      <c r="A385" s="412">
        <v>22402</v>
      </c>
      <c r="B385" s="413" t="s">
        <v>398</v>
      </c>
      <c r="C385" s="414">
        <v>1180</v>
      </c>
    </row>
    <row r="386" ht="21.95" customHeight="1" spans="1:3">
      <c r="A386" s="420">
        <v>2240201</v>
      </c>
      <c r="B386" s="416" t="s">
        <v>115</v>
      </c>
      <c r="C386" s="421">
        <v>67</v>
      </c>
    </row>
    <row r="387" ht="21.95" customHeight="1" spans="1:3">
      <c r="A387" s="415">
        <v>2240204</v>
      </c>
      <c r="B387" s="416" t="s">
        <v>399</v>
      </c>
      <c r="C387" s="414">
        <v>1113</v>
      </c>
    </row>
    <row r="388" ht="21.95" customHeight="1" spans="1:3">
      <c r="A388" s="412">
        <v>22404</v>
      </c>
      <c r="B388" s="413" t="s">
        <v>400</v>
      </c>
      <c r="C388" s="414">
        <v>767</v>
      </c>
    </row>
    <row r="389" ht="21.95" customHeight="1" spans="1:3">
      <c r="A389" s="420">
        <v>2240404</v>
      </c>
      <c r="B389" s="416" t="s">
        <v>401</v>
      </c>
      <c r="C389" s="421">
        <v>767</v>
      </c>
    </row>
    <row r="390" ht="21.95" customHeight="1" spans="1:3">
      <c r="A390" s="412">
        <v>22405</v>
      </c>
      <c r="B390" s="413" t="s">
        <v>402</v>
      </c>
      <c r="C390" s="414">
        <v>2</v>
      </c>
    </row>
    <row r="391" ht="21.95" customHeight="1" spans="1:3">
      <c r="A391" s="420">
        <v>2240504</v>
      </c>
      <c r="B391" s="416" t="s">
        <v>403</v>
      </c>
      <c r="C391" s="421">
        <v>2</v>
      </c>
    </row>
    <row r="392" ht="21.95" customHeight="1" spans="1:3">
      <c r="A392" s="412">
        <v>22406</v>
      </c>
      <c r="B392" s="413" t="s">
        <v>404</v>
      </c>
      <c r="C392" s="414">
        <v>9</v>
      </c>
    </row>
    <row r="393" ht="21.95" customHeight="1" spans="1:3">
      <c r="A393" s="415">
        <v>2240602</v>
      </c>
      <c r="B393" s="416" t="s">
        <v>405</v>
      </c>
      <c r="C393" s="414">
        <v>9</v>
      </c>
    </row>
    <row r="394" ht="21.95" customHeight="1" spans="1:3">
      <c r="A394" s="412">
        <v>22407</v>
      </c>
      <c r="B394" s="413" t="s">
        <v>406</v>
      </c>
      <c r="C394" s="414">
        <v>122</v>
      </c>
    </row>
    <row r="395" ht="21.95" customHeight="1" spans="1:3">
      <c r="A395" s="420">
        <v>2240703</v>
      </c>
      <c r="B395" s="416" t="s">
        <v>407</v>
      </c>
      <c r="C395" s="421">
        <v>91</v>
      </c>
    </row>
    <row r="396" ht="21.95" customHeight="1" spans="1:3">
      <c r="A396" s="415">
        <v>2240799</v>
      </c>
      <c r="B396" s="416" t="s">
        <v>408</v>
      </c>
      <c r="C396" s="414">
        <v>31</v>
      </c>
    </row>
    <row r="397" ht="21.95" customHeight="1" spans="1:4">
      <c r="A397" s="408">
        <v>227</v>
      </c>
      <c r="B397" s="425" t="s">
        <v>409</v>
      </c>
      <c r="C397" s="410">
        <v>5000</v>
      </c>
      <c r="D397" s="411"/>
    </row>
    <row r="398" ht="21.95" customHeight="1" spans="1:4">
      <c r="A398" s="408">
        <v>229</v>
      </c>
      <c r="B398" s="425" t="s">
        <v>410</v>
      </c>
      <c r="C398" s="410">
        <v>172</v>
      </c>
      <c r="D398" s="411"/>
    </row>
    <row r="399" ht="21.95" customHeight="1" spans="1:3">
      <c r="A399" s="412">
        <v>22999</v>
      </c>
      <c r="B399" s="413" t="s">
        <v>410</v>
      </c>
      <c r="C399" s="414">
        <v>172</v>
      </c>
    </row>
    <row r="400" ht="21.95" customHeight="1" spans="1:3">
      <c r="A400" s="420">
        <v>2299999</v>
      </c>
      <c r="B400" s="416" t="s">
        <v>410</v>
      </c>
      <c r="C400" s="421">
        <v>172</v>
      </c>
    </row>
    <row r="401" ht="21.95" customHeight="1" spans="1:4">
      <c r="A401" s="431">
        <v>232</v>
      </c>
      <c r="B401" s="425" t="s">
        <v>411</v>
      </c>
      <c r="C401" s="432">
        <v>10216</v>
      </c>
      <c r="D401" s="411"/>
    </row>
    <row r="402" ht="21.95" customHeight="1" spans="1:3">
      <c r="A402" s="412">
        <v>23203</v>
      </c>
      <c r="B402" s="413" t="s">
        <v>412</v>
      </c>
      <c r="C402" s="414">
        <v>10216</v>
      </c>
    </row>
    <row r="403" ht="21.95" customHeight="1" spans="1:3">
      <c r="A403" s="415">
        <v>2320301</v>
      </c>
      <c r="B403" s="416" t="s">
        <v>413</v>
      </c>
      <c r="C403" s="414">
        <v>10216</v>
      </c>
    </row>
    <row r="404" ht="21.95" customHeight="1" spans="1:4">
      <c r="A404" s="408">
        <v>233</v>
      </c>
      <c r="B404" s="425" t="s">
        <v>414</v>
      </c>
      <c r="C404" s="410">
        <v>70</v>
      </c>
      <c r="D404" s="411"/>
    </row>
    <row r="405" ht="21.95" customHeight="1" spans="1:3">
      <c r="A405" s="412">
        <v>23303</v>
      </c>
      <c r="B405" s="413" t="s">
        <v>415</v>
      </c>
      <c r="C405" s="414">
        <v>70</v>
      </c>
    </row>
    <row r="406" ht="21.95" customHeight="1" spans="1:3">
      <c r="A406" s="415">
        <v>2330301</v>
      </c>
      <c r="B406" s="416" t="s">
        <v>415</v>
      </c>
      <c r="C406" s="414">
        <v>70</v>
      </c>
    </row>
    <row r="407" ht="24.95" customHeight="1" spans="1:3">
      <c r="A407" s="433"/>
      <c r="B407" s="72" t="s">
        <v>416</v>
      </c>
      <c r="C407" s="434">
        <f>C4+C106+C109+C131+C156+C169+C184+C255+C295+C304+C313+C349+C359+C363+C371+C376+C380+C397+C398+C401+C404</f>
        <v>432018</v>
      </c>
    </row>
    <row r="408" spans="4:4">
      <c r="D408" s="411"/>
    </row>
    <row r="409" spans="4:4">
      <c r="D409" s="411"/>
    </row>
    <row r="410" spans="4:4">
      <c r="D410" s="411"/>
    </row>
    <row r="411" spans="4:4">
      <c r="D411" s="411"/>
    </row>
  </sheetData>
  <autoFilter xmlns:etc="http://www.wps.cn/officeDocument/2017/etCustomData" ref="A3:J413" etc:filterBottomFollowUsedRange="0">
    <extLst/>
  </autoFilter>
  <mergeCells count="1">
    <mergeCell ref="A1:C1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56"/>
  <sheetViews>
    <sheetView view="pageBreakPreview" zoomScale="85" zoomScaleNormal="100" workbookViewId="0">
      <selection activeCell="H39" sqref="H39"/>
    </sheetView>
  </sheetViews>
  <sheetFormatPr defaultColWidth="9" defaultRowHeight="13.5" outlineLevelCol="2"/>
  <cols>
    <col min="1" max="1" width="17.875" customWidth="1"/>
    <col min="2" max="2" width="42.25" customWidth="1"/>
    <col min="3" max="3" width="16.375" style="47" customWidth="1"/>
  </cols>
  <sheetData>
    <row r="1" ht="44" customHeight="1" spans="1:3">
      <c r="A1" s="48" t="s">
        <v>417</v>
      </c>
      <c r="B1" s="48"/>
      <c r="C1" s="48"/>
    </row>
    <row r="2" ht="24.95" customHeight="1" spans="1:3">
      <c r="A2" s="221"/>
      <c r="C2" s="240" t="s">
        <v>1</v>
      </c>
    </row>
    <row r="3" ht="31" customHeight="1" spans="1:3">
      <c r="A3" s="384" t="s">
        <v>418</v>
      </c>
      <c r="B3" s="385" t="s">
        <v>419</v>
      </c>
      <c r="C3" s="386" t="s">
        <v>420</v>
      </c>
    </row>
    <row r="4" ht="22" customHeight="1" spans="1:3">
      <c r="A4" s="387">
        <v>501</v>
      </c>
      <c r="B4" s="388" t="s">
        <v>421</v>
      </c>
      <c r="C4" s="389">
        <v>69939.061748</v>
      </c>
    </row>
    <row r="5" ht="22" customHeight="1" spans="1:3">
      <c r="A5" s="364">
        <v>50101</v>
      </c>
      <c r="B5" s="390" t="s">
        <v>422</v>
      </c>
      <c r="C5" s="391">
        <v>38610.625248</v>
      </c>
    </row>
    <row r="6" ht="22" customHeight="1" spans="1:3">
      <c r="A6" s="364">
        <v>50102</v>
      </c>
      <c r="B6" s="390" t="s">
        <v>423</v>
      </c>
      <c r="C6" s="391">
        <v>20640.050076</v>
      </c>
    </row>
    <row r="7" ht="22" customHeight="1" spans="1:3">
      <c r="A7" s="364">
        <v>50103</v>
      </c>
      <c r="B7" s="390" t="s">
        <v>389</v>
      </c>
      <c r="C7" s="391">
        <v>6037.458</v>
      </c>
    </row>
    <row r="8" ht="22" customHeight="1" spans="1:3">
      <c r="A8" s="364">
        <v>50199</v>
      </c>
      <c r="B8" s="390" t="s">
        <v>424</v>
      </c>
      <c r="C8" s="391">
        <v>4650.928424</v>
      </c>
    </row>
    <row r="9" ht="22" customHeight="1" spans="1:3">
      <c r="A9" s="392">
        <v>502</v>
      </c>
      <c r="B9" s="393" t="s">
        <v>425</v>
      </c>
      <c r="C9" s="394">
        <v>37193</v>
      </c>
    </row>
    <row r="10" ht="22" customHeight="1" spans="1:3">
      <c r="A10" s="364">
        <v>50201</v>
      </c>
      <c r="B10" s="390" t="s">
        <v>426</v>
      </c>
      <c r="C10" s="391">
        <v>17085.097294</v>
      </c>
    </row>
    <row r="11" ht="22" customHeight="1" spans="1:3">
      <c r="A11" s="364">
        <v>50202</v>
      </c>
      <c r="B11" s="390" t="s">
        <v>427</v>
      </c>
      <c r="C11" s="391">
        <v>285</v>
      </c>
    </row>
    <row r="12" ht="22" customHeight="1" spans="1:3">
      <c r="A12" s="364">
        <v>50203</v>
      </c>
      <c r="B12" s="390" t="s">
        <v>428</v>
      </c>
      <c r="C12" s="391">
        <v>211.95</v>
      </c>
    </row>
    <row r="13" ht="22" customHeight="1" spans="1:3">
      <c r="A13" s="364">
        <v>50204</v>
      </c>
      <c r="B13" s="390" t="s">
        <v>429</v>
      </c>
      <c r="C13" s="391">
        <v>614.968</v>
      </c>
    </row>
    <row r="14" ht="22" customHeight="1" spans="1:3">
      <c r="A14" s="364">
        <v>50205</v>
      </c>
      <c r="B14" s="390" t="s">
        <v>430</v>
      </c>
      <c r="C14" s="391">
        <f>14709-13</f>
        <v>14696</v>
      </c>
    </row>
    <row r="15" ht="22" customHeight="1" spans="1:3">
      <c r="A15" s="364">
        <v>50206</v>
      </c>
      <c r="B15" s="390" t="s">
        <v>431</v>
      </c>
      <c r="C15" s="391">
        <v>148.7</v>
      </c>
    </row>
    <row r="16" ht="22" customHeight="1" spans="1:3">
      <c r="A16" s="364">
        <v>50207</v>
      </c>
      <c r="B16" s="390" t="s">
        <v>432</v>
      </c>
      <c r="C16" s="391">
        <v>40</v>
      </c>
    </row>
    <row r="17" ht="22" customHeight="1" spans="1:3">
      <c r="A17" s="364">
        <v>50208</v>
      </c>
      <c r="B17" s="390" t="s">
        <v>433</v>
      </c>
      <c r="C17" s="391">
        <v>675</v>
      </c>
    </row>
    <row r="18" ht="22" customHeight="1" spans="1:3">
      <c r="A18" s="364">
        <v>50209</v>
      </c>
      <c r="B18" s="390" t="s">
        <v>434</v>
      </c>
      <c r="C18" s="391">
        <v>1396</v>
      </c>
    </row>
    <row r="19" ht="22" customHeight="1" spans="1:3">
      <c r="A19" s="364">
        <v>50299</v>
      </c>
      <c r="B19" s="390" t="s">
        <v>435</v>
      </c>
      <c r="C19" s="391">
        <v>2040</v>
      </c>
    </row>
    <row r="20" ht="22" customHeight="1" spans="1:3">
      <c r="A20" s="392">
        <v>503</v>
      </c>
      <c r="B20" s="393" t="s">
        <v>436</v>
      </c>
      <c r="C20" s="394">
        <v>9784</v>
      </c>
    </row>
    <row r="21" ht="22" customHeight="1" spans="1:3">
      <c r="A21" s="395">
        <v>50301</v>
      </c>
      <c r="B21" s="390" t="s">
        <v>437</v>
      </c>
      <c r="C21" s="391">
        <v>1.5</v>
      </c>
    </row>
    <row r="22" ht="22" customHeight="1" spans="1:3">
      <c r="A22" s="395">
        <v>50302</v>
      </c>
      <c r="B22" s="390" t="s">
        <v>438</v>
      </c>
      <c r="C22" s="391">
        <f>3211</f>
        <v>3211</v>
      </c>
    </row>
    <row r="23" ht="22" customHeight="1" spans="1:3">
      <c r="A23" s="395">
        <v>50303</v>
      </c>
      <c r="B23" s="390" t="s">
        <v>439</v>
      </c>
      <c r="C23" s="391">
        <v>150</v>
      </c>
    </row>
    <row r="24" ht="22" customHeight="1" spans="1:3">
      <c r="A24" s="395">
        <v>50305</v>
      </c>
      <c r="B24" s="390" t="s">
        <v>440</v>
      </c>
      <c r="C24" s="391">
        <v>214.54</v>
      </c>
    </row>
    <row r="25" ht="22" customHeight="1" spans="1:3">
      <c r="A25" s="364">
        <v>50306</v>
      </c>
      <c r="B25" s="390" t="s">
        <v>441</v>
      </c>
      <c r="C25" s="391">
        <f>2052.7379-143</f>
        <v>1909.7379</v>
      </c>
    </row>
    <row r="26" ht="22" customHeight="1" spans="1:3">
      <c r="A26" s="395">
        <v>50307</v>
      </c>
      <c r="B26" s="390" t="s">
        <v>442</v>
      </c>
      <c r="C26" s="391">
        <f>4734-600</f>
        <v>4134</v>
      </c>
    </row>
    <row r="27" ht="22" customHeight="1" spans="1:3">
      <c r="A27" s="395">
        <v>50399</v>
      </c>
      <c r="B27" s="390" t="s">
        <v>443</v>
      </c>
      <c r="C27" s="391">
        <v>163.5</v>
      </c>
    </row>
    <row r="28" customFormat="1" ht="22" customHeight="1" spans="1:3">
      <c r="A28" s="392">
        <v>504</v>
      </c>
      <c r="B28" s="393" t="s">
        <v>444</v>
      </c>
      <c r="C28" s="394">
        <v>80</v>
      </c>
    </row>
    <row r="29" ht="22" customHeight="1" spans="1:3">
      <c r="A29" s="395">
        <v>50402</v>
      </c>
      <c r="B29" s="390" t="s">
        <v>438</v>
      </c>
      <c r="C29" s="391">
        <f>456.031-456</f>
        <v>0.0310000000000059</v>
      </c>
    </row>
    <row r="30" ht="22" customHeight="1" spans="1:3">
      <c r="A30" s="396">
        <v>50404</v>
      </c>
      <c r="B30" s="397" t="s">
        <v>441</v>
      </c>
      <c r="C30" s="398">
        <v>79.71</v>
      </c>
    </row>
    <row r="31" ht="22" customHeight="1" spans="1:3">
      <c r="A31" s="392">
        <v>505</v>
      </c>
      <c r="B31" s="393" t="s">
        <v>445</v>
      </c>
      <c r="C31" s="394">
        <v>140951</v>
      </c>
    </row>
    <row r="32" ht="22" customHeight="1" spans="1:3">
      <c r="A32" s="364">
        <v>50501</v>
      </c>
      <c r="B32" s="390" t="s">
        <v>446</v>
      </c>
      <c r="C32" s="391">
        <v>118357</v>
      </c>
    </row>
    <row r="33" ht="22" customHeight="1" spans="1:3">
      <c r="A33" s="364">
        <v>50502</v>
      </c>
      <c r="B33" s="390" t="s">
        <v>447</v>
      </c>
      <c r="C33" s="391">
        <f>33124-6086-1500-2944</f>
        <v>22594</v>
      </c>
    </row>
    <row r="34" ht="22" customHeight="1" spans="1:3">
      <c r="A34" s="392">
        <v>506</v>
      </c>
      <c r="B34" s="393" t="s">
        <v>448</v>
      </c>
      <c r="C34" s="394">
        <v>7182</v>
      </c>
    </row>
    <row r="35" ht="22" customHeight="1" spans="1:3">
      <c r="A35" s="364">
        <v>50601</v>
      </c>
      <c r="B35" s="390" t="s">
        <v>449</v>
      </c>
      <c r="C35" s="391">
        <v>5430.58435</v>
      </c>
    </row>
    <row r="36" ht="22" customHeight="1" spans="1:3">
      <c r="A36" s="395">
        <v>50602</v>
      </c>
      <c r="B36" s="390" t="s">
        <v>450</v>
      </c>
      <c r="C36" s="391">
        <f>6075.801509-4324</f>
        <v>1751.801509</v>
      </c>
    </row>
    <row r="37" customFormat="1" ht="22" customHeight="1" spans="1:3">
      <c r="A37" s="392">
        <v>507</v>
      </c>
      <c r="B37" s="393" t="s">
        <v>451</v>
      </c>
      <c r="C37" s="394">
        <v>6088</v>
      </c>
    </row>
    <row r="38" ht="22" customHeight="1" spans="1:3">
      <c r="A38" s="395">
        <v>50701</v>
      </c>
      <c r="B38" s="390" t="s">
        <v>452</v>
      </c>
      <c r="C38" s="391">
        <v>3768</v>
      </c>
    </row>
    <row r="39" ht="22" customHeight="1" spans="1:3">
      <c r="A39" s="395">
        <v>50702</v>
      </c>
      <c r="B39" s="390" t="s">
        <v>453</v>
      </c>
      <c r="C39" s="391">
        <v>271</v>
      </c>
    </row>
    <row r="40" ht="22" customHeight="1" spans="1:3">
      <c r="A40" s="395">
        <v>50799</v>
      </c>
      <c r="B40" s="390" t="s">
        <v>454</v>
      </c>
      <c r="C40" s="391">
        <v>2048.8273</v>
      </c>
    </row>
    <row r="41" ht="22" customHeight="1" spans="1:3">
      <c r="A41" s="392">
        <v>509</v>
      </c>
      <c r="B41" s="393" t="s">
        <v>455</v>
      </c>
      <c r="C41" s="394">
        <v>78627.825581</v>
      </c>
    </row>
    <row r="42" ht="22" customHeight="1" spans="1:3">
      <c r="A42" s="364">
        <v>50901</v>
      </c>
      <c r="B42" s="390" t="s">
        <v>456</v>
      </c>
      <c r="C42" s="391">
        <v>47686.932243</v>
      </c>
    </row>
    <row r="43" ht="22" customHeight="1" spans="1:3">
      <c r="A43" s="395">
        <v>50902</v>
      </c>
      <c r="B43" s="390" t="s">
        <v>457</v>
      </c>
      <c r="C43" s="391">
        <v>365.12</v>
      </c>
    </row>
    <row r="44" ht="22" customHeight="1" spans="1:3">
      <c r="A44" s="395">
        <v>50903</v>
      </c>
      <c r="B44" s="390" t="s">
        <v>458</v>
      </c>
      <c r="C44" s="391">
        <v>12203.856</v>
      </c>
    </row>
    <row r="45" ht="22" customHeight="1" spans="1:3">
      <c r="A45" s="364">
        <v>50905</v>
      </c>
      <c r="B45" s="390" t="s">
        <v>459</v>
      </c>
      <c r="C45" s="391">
        <v>14032.23636</v>
      </c>
    </row>
    <row r="46" ht="22" customHeight="1" spans="1:3">
      <c r="A46" s="364">
        <v>50999</v>
      </c>
      <c r="B46" s="390" t="s">
        <v>460</v>
      </c>
      <c r="C46" s="391">
        <v>4339.680978</v>
      </c>
    </row>
    <row r="47" customFormat="1" ht="22" customHeight="1" spans="1:3">
      <c r="A47" s="392">
        <v>510</v>
      </c>
      <c r="B47" s="393" t="s">
        <v>461</v>
      </c>
      <c r="C47" s="394">
        <v>65004.287144</v>
      </c>
    </row>
    <row r="48" ht="22" customHeight="1" spans="1:3">
      <c r="A48" s="364">
        <v>51002</v>
      </c>
      <c r="B48" s="390" t="s">
        <v>462</v>
      </c>
      <c r="C48" s="391">
        <v>65004.287144</v>
      </c>
    </row>
    <row r="49" customFormat="1" ht="22" customHeight="1" spans="1:3">
      <c r="A49" s="392">
        <v>511</v>
      </c>
      <c r="B49" s="393" t="s">
        <v>463</v>
      </c>
      <c r="C49" s="394">
        <v>10286.01063</v>
      </c>
    </row>
    <row r="50" ht="22" customHeight="1" spans="1:3">
      <c r="A50" s="364">
        <v>51101</v>
      </c>
      <c r="B50" s="390" t="s">
        <v>464</v>
      </c>
      <c r="C50" s="391">
        <v>10216.0288</v>
      </c>
    </row>
    <row r="51" ht="22" customHeight="1" spans="1:3">
      <c r="A51" s="364">
        <v>51103</v>
      </c>
      <c r="B51" s="390" t="s">
        <v>465</v>
      </c>
      <c r="C51" s="391">
        <v>69.98183</v>
      </c>
    </row>
    <row r="52" customFormat="1" ht="22" customHeight="1" spans="1:3">
      <c r="A52" s="392">
        <v>514</v>
      </c>
      <c r="B52" s="393" t="s">
        <v>466</v>
      </c>
      <c r="C52" s="394">
        <v>5000</v>
      </c>
    </row>
    <row r="53" ht="22" customHeight="1" spans="1:3">
      <c r="A53" s="364">
        <v>51401</v>
      </c>
      <c r="B53" s="390" t="s">
        <v>409</v>
      </c>
      <c r="C53" s="391">
        <v>5000</v>
      </c>
    </row>
    <row r="54" customFormat="1" ht="22" customHeight="1" spans="1:3">
      <c r="A54" s="392">
        <v>599</v>
      </c>
      <c r="B54" s="393" t="s">
        <v>410</v>
      </c>
      <c r="C54" s="394">
        <v>1883</v>
      </c>
    </row>
    <row r="55" ht="22" customHeight="1" spans="1:3">
      <c r="A55" s="364">
        <v>59999</v>
      </c>
      <c r="B55" s="390" t="s">
        <v>410</v>
      </c>
      <c r="C55" s="391">
        <f>2083-200</f>
        <v>1883</v>
      </c>
    </row>
    <row r="56" ht="22" customHeight="1" spans="1:3">
      <c r="A56" s="399"/>
      <c r="B56" s="72" t="s">
        <v>467</v>
      </c>
      <c r="C56" s="400">
        <f>C4+C9+C20+C28+C31+C34+C37+C41+C47+C49+C52+C54</f>
        <v>432018.185103</v>
      </c>
    </row>
  </sheetData>
  <mergeCells count="1">
    <mergeCell ref="A1:C1"/>
  </mergeCells>
  <printOptions horizontalCentered="1"/>
  <pageMargins left="0.786805555555556" right="0.786805555555556" top="0.984027777777778" bottom="0.984027777777778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outlinePr summaryBelow="0"/>
    <pageSetUpPr fitToPage="1"/>
  </sheetPr>
  <dimension ref="A1:B14"/>
  <sheetViews>
    <sheetView view="pageBreakPreview" zoomScale="90" zoomScaleNormal="100" workbookViewId="0">
      <selection activeCell="F25" sqref="F25"/>
    </sheetView>
  </sheetViews>
  <sheetFormatPr defaultColWidth="9" defaultRowHeight="15" outlineLevelCol="1"/>
  <cols>
    <col min="1" max="1" width="46.5333333333333" style="373" customWidth="1"/>
    <col min="2" max="2" width="38.8916666666667" style="374" customWidth="1"/>
  </cols>
  <sheetData>
    <row r="1" ht="50.1" customHeight="1" spans="1:2">
      <c r="A1" s="206" t="s">
        <v>468</v>
      </c>
      <c r="B1" s="206"/>
    </row>
    <row r="2" s="118" customFormat="1" ht="35" customHeight="1" spans="1:2">
      <c r="A2" s="375" t="s">
        <v>469</v>
      </c>
      <c r="B2" s="205"/>
    </row>
    <row r="3" s="118" customFormat="1" ht="35" customHeight="1" spans="1:2">
      <c r="A3" s="376"/>
      <c r="B3" s="377" t="s">
        <v>1</v>
      </c>
    </row>
    <row r="4" s="118" customFormat="1" ht="35" customHeight="1" spans="1:2">
      <c r="A4" s="378" t="s">
        <v>470</v>
      </c>
      <c r="B4" s="379" t="s">
        <v>57</v>
      </c>
    </row>
    <row r="5" s="372" customFormat="1" ht="35" customHeight="1" spans="1:2">
      <c r="A5" s="100" t="s">
        <v>471</v>
      </c>
      <c r="B5" s="380"/>
    </row>
    <row r="6" s="118" customFormat="1" ht="35" customHeight="1" spans="1:2">
      <c r="A6" s="381" t="s">
        <v>472</v>
      </c>
      <c r="B6" s="382">
        <v>400</v>
      </c>
    </row>
    <row r="7" s="118" customFormat="1" ht="35" customHeight="1" spans="1:2">
      <c r="A7" s="235" t="s">
        <v>416</v>
      </c>
      <c r="B7" s="383">
        <v>400</v>
      </c>
    </row>
    <row r="8" s="118" customFormat="1" ht="35" customHeight="1" spans="1:2">
      <c r="A8" s="375" t="s">
        <v>473</v>
      </c>
      <c r="B8" s="205"/>
    </row>
    <row r="9" s="118" customFormat="1" ht="35" customHeight="1" spans="1:2">
      <c r="A9" s="376"/>
      <c r="B9" s="377" t="s">
        <v>1</v>
      </c>
    </row>
    <row r="10" s="118" customFormat="1" ht="35" customHeight="1" spans="1:2">
      <c r="A10" s="378" t="s">
        <v>470</v>
      </c>
      <c r="B10" s="379" t="s">
        <v>57</v>
      </c>
    </row>
    <row r="11" s="372" customFormat="1" ht="35" customHeight="1" spans="1:2">
      <c r="A11" s="100" t="s">
        <v>474</v>
      </c>
      <c r="B11" s="380"/>
    </row>
    <row r="12" s="118" customFormat="1" ht="35" customHeight="1" spans="1:2">
      <c r="A12" s="381" t="s">
        <v>475</v>
      </c>
      <c r="B12" s="382">
        <v>40</v>
      </c>
    </row>
    <row r="13" s="118" customFormat="1" ht="35" customHeight="1" spans="1:2">
      <c r="A13" s="235" t="s">
        <v>416</v>
      </c>
      <c r="B13" s="383">
        <v>40</v>
      </c>
    </row>
    <row r="14" ht="35" customHeight="1" spans="1:2">
      <c r="A14" s="137" t="s">
        <v>476</v>
      </c>
      <c r="B14" s="137"/>
    </row>
  </sheetData>
  <mergeCells count="1">
    <mergeCell ref="A1:B1"/>
  </mergeCells>
  <printOptions horizontalCentered="1"/>
  <pageMargins left="0.984027777777778" right="0.984027777777778" top="1.18055555555556" bottom="1.18055555555556" header="0.511805555555556" footer="0.786805555555556"/>
  <pageSetup paperSize="9" scale="88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12"/>
  <sheetViews>
    <sheetView view="pageBreakPreview" zoomScale="115" zoomScaleNormal="100" workbookViewId="0">
      <selection activeCell="E9" sqref="E9"/>
    </sheetView>
  </sheetViews>
  <sheetFormatPr defaultColWidth="9" defaultRowHeight="13.5" outlineLevelCol="2"/>
  <cols>
    <col min="1" max="1" width="36.8083333333333" style="220" customWidth="1"/>
    <col min="2" max="2" width="21.0583333333333" style="220" customWidth="1"/>
    <col min="3" max="3" width="12.6583333333333" customWidth="1"/>
  </cols>
  <sheetData>
    <row r="1" ht="39.95" customHeight="1" spans="1:3">
      <c r="A1" s="48" t="s">
        <v>477</v>
      </c>
      <c r="B1" s="48"/>
      <c r="C1" s="48"/>
    </row>
    <row r="2" ht="24.95" customHeight="1" spans="3:3">
      <c r="C2" s="221" t="s">
        <v>478</v>
      </c>
    </row>
    <row r="3" ht="35" customHeight="1" spans="1:3">
      <c r="A3" s="51" t="s">
        <v>479</v>
      </c>
      <c r="B3" s="52" t="s">
        <v>480</v>
      </c>
      <c r="C3" s="53" t="s">
        <v>57</v>
      </c>
    </row>
    <row r="4" ht="35" customHeight="1" spans="1:3">
      <c r="A4" s="367" t="s">
        <v>481</v>
      </c>
      <c r="B4" s="368"/>
      <c r="C4" s="369"/>
    </row>
    <row r="5" ht="35" customHeight="1" spans="1:3">
      <c r="A5" s="61" t="s">
        <v>482</v>
      </c>
      <c r="B5" s="107"/>
      <c r="C5" s="370"/>
    </row>
    <row r="6" ht="35" customHeight="1" spans="1:3">
      <c r="A6" s="61" t="s">
        <v>483</v>
      </c>
      <c r="B6" s="107"/>
      <c r="C6" s="370"/>
    </row>
    <row r="7" ht="35" customHeight="1" spans="1:3">
      <c r="A7" s="61" t="s">
        <v>484</v>
      </c>
      <c r="B7" s="107"/>
      <c r="C7" s="370"/>
    </row>
    <row r="8" ht="35" customHeight="1" spans="1:3">
      <c r="A8" s="371" t="s">
        <v>485</v>
      </c>
      <c r="B8" s="107"/>
      <c r="C8" s="370"/>
    </row>
    <row r="9" ht="35" customHeight="1" spans="1:3">
      <c r="A9" s="61" t="s">
        <v>482</v>
      </c>
      <c r="B9" s="107"/>
      <c r="C9" s="370"/>
    </row>
    <row r="10" ht="35" customHeight="1" spans="1:3">
      <c r="A10" s="61" t="s">
        <v>483</v>
      </c>
      <c r="B10" s="107"/>
      <c r="C10" s="370"/>
    </row>
    <row r="11" ht="35" customHeight="1" spans="1:3">
      <c r="A11" s="225" t="s">
        <v>484</v>
      </c>
      <c r="B11" s="226"/>
      <c r="C11" s="227"/>
    </row>
    <row r="12" ht="34" customHeight="1" spans="1:3">
      <c r="A12" s="228" t="s">
        <v>486</v>
      </c>
      <c r="B12" s="228"/>
      <c r="C12" s="228"/>
    </row>
  </sheetData>
  <mergeCells count="2">
    <mergeCell ref="A1:C1"/>
    <mergeCell ref="A12:C12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B14"/>
  <sheetViews>
    <sheetView view="pageBreakPreview" zoomScaleNormal="100" topLeftCell="A2" workbookViewId="0">
      <selection activeCell="E7" sqref="E7"/>
    </sheetView>
  </sheetViews>
  <sheetFormatPr defaultColWidth="9" defaultRowHeight="13.5" outlineLevelCol="1"/>
  <cols>
    <col min="1" max="1" width="49.5" customWidth="1"/>
    <col min="2" max="2" width="21.875" style="47" customWidth="1"/>
  </cols>
  <sheetData>
    <row r="1" s="74" customFormat="1" ht="39.95" customHeight="1" spans="1:2">
      <c r="A1" s="48" t="s">
        <v>487</v>
      </c>
      <c r="B1" s="48"/>
    </row>
    <row r="2" ht="34.5" customHeight="1" spans="1:2">
      <c r="A2" s="354" t="s">
        <v>488</v>
      </c>
      <c r="B2" s="355"/>
    </row>
    <row r="3" s="229" customFormat="1" ht="24.95" customHeight="1" spans="2:2">
      <c r="B3" s="50" t="s">
        <v>489</v>
      </c>
    </row>
    <row r="4" ht="35" customHeight="1" spans="1:2">
      <c r="A4" s="356" t="s">
        <v>490</v>
      </c>
      <c r="B4" s="357" t="s">
        <v>491</v>
      </c>
    </row>
    <row r="5" ht="35" customHeight="1" spans="1:2">
      <c r="A5" s="358" t="s">
        <v>492</v>
      </c>
      <c r="B5" s="359">
        <v>32.3121</v>
      </c>
    </row>
    <row r="6" ht="35" customHeight="1" spans="1:2">
      <c r="A6" s="360" t="s">
        <v>493</v>
      </c>
      <c r="B6" s="361">
        <v>31.2587</v>
      </c>
    </row>
    <row r="7" ht="35" customHeight="1" spans="1:2">
      <c r="A7" s="360" t="s">
        <v>494</v>
      </c>
      <c r="B7" s="362">
        <v>2.02</v>
      </c>
    </row>
    <row r="8" ht="35" customHeight="1" spans="1:2">
      <c r="A8" s="360" t="s">
        <v>495</v>
      </c>
      <c r="B8" s="362">
        <v>10</v>
      </c>
    </row>
    <row r="9" ht="35" customHeight="1" spans="1:2">
      <c r="A9" s="360" t="s">
        <v>496</v>
      </c>
      <c r="B9" s="363">
        <v>0.0184</v>
      </c>
    </row>
    <row r="10" ht="35" customHeight="1" spans="1:2">
      <c r="A10" s="360" t="s">
        <v>497</v>
      </c>
      <c r="B10" s="362">
        <v>0.1238</v>
      </c>
    </row>
    <row r="11" ht="35" customHeight="1" spans="1:2">
      <c r="A11" s="364" t="s">
        <v>498</v>
      </c>
      <c r="B11" s="362">
        <v>0.11</v>
      </c>
    </row>
    <row r="12" ht="35" customHeight="1" spans="1:2">
      <c r="A12" s="364" t="s">
        <v>499</v>
      </c>
      <c r="B12" s="362">
        <v>0.0138</v>
      </c>
    </row>
    <row r="13" ht="35" customHeight="1" spans="1:2">
      <c r="A13" s="365" t="s">
        <v>500</v>
      </c>
      <c r="B13" s="366">
        <v>0.95106936</v>
      </c>
    </row>
    <row r="14" ht="33" customHeight="1" spans="1:2">
      <c r="A14" s="323" t="s">
        <v>501</v>
      </c>
      <c r="B14" s="324"/>
    </row>
  </sheetData>
  <mergeCells count="3">
    <mergeCell ref="A1:B1"/>
    <mergeCell ref="A2:B2"/>
    <mergeCell ref="A14:B14"/>
  </mergeCells>
  <printOptions horizontalCentered="1"/>
  <pageMargins left="0.984027777777778" right="0.984027777777778" top="1.18055555555556" bottom="1.18055555555556" header="0.511805555555556" footer="0.786805555555556"/>
  <pageSetup paperSize="9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F14"/>
  <sheetViews>
    <sheetView view="pageBreakPreview" zoomScale="85" zoomScaleNormal="100" workbookViewId="0">
      <selection activeCell="K6" sqref="K6"/>
    </sheetView>
  </sheetViews>
  <sheetFormatPr defaultColWidth="9" defaultRowHeight="13.5" outlineLevelCol="5"/>
  <cols>
    <col min="1" max="1" width="32.25" customWidth="1"/>
    <col min="2" max="2" width="10.1416666666667" customWidth="1"/>
    <col min="3" max="5" width="12.5" style="47" customWidth="1"/>
  </cols>
  <sheetData>
    <row r="1" s="325" customFormat="1" ht="30" customHeight="1" spans="1:5">
      <c r="A1" s="343" t="s">
        <v>502</v>
      </c>
      <c r="B1" s="344"/>
      <c r="C1" s="345"/>
      <c r="D1" s="345"/>
      <c r="E1" s="345"/>
    </row>
    <row r="2" ht="24.95" customHeight="1" spans="1:5">
      <c r="A2" s="121"/>
      <c r="B2" s="346"/>
      <c r="C2" s="347"/>
      <c r="D2" s="347"/>
      <c r="E2" s="192" t="s">
        <v>489</v>
      </c>
    </row>
    <row r="3" ht="45" customHeight="1" spans="1:5">
      <c r="A3" s="123" t="s">
        <v>479</v>
      </c>
      <c r="B3" s="193" t="s">
        <v>503</v>
      </c>
      <c r="C3" s="193" t="s">
        <v>504</v>
      </c>
      <c r="D3" s="193" t="s">
        <v>505</v>
      </c>
      <c r="E3" s="124" t="s">
        <v>506</v>
      </c>
    </row>
    <row r="4" ht="45" customHeight="1" spans="1:6">
      <c r="A4" s="348" t="s">
        <v>507</v>
      </c>
      <c r="B4" s="195"/>
      <c r="C4" s="196">
        <v>0.1</v>
      </c>
      <c r="D4" s="196">
        <v>0</v>
      </c>
      <c r="E4" s="349">
        <f t="shared" ref="E4:E13" si="0">D4/(B4+C4)</f>
        <v>0</v>
      </c>
      <c r="F4" s="350"/>
    </row>
    <row r="5" ht="45" customHeight="1" spans="1:6">
      <c r="A5" s="348" t="s">
        <v>508</v>
      </c>
      <c r="B5" s="195"/>
      <c r="C5" s="196">
        <v>0.06</v>
      </c>
      <c r="D5" s="196">
        <v>0</v>
      </c>
      <c r="E5" s="351">
        <f t="shared" si="0"/>
        <v>0</v>
      </c>
      <c r="F5" s="350"/>
    </row>
    <row r="6" ht="45" customHeight="1" spans="1:6">
      <c r="A6" s="348" t="s">
        <v>509</v>
      </c>
      <c r="B6" s="195"/>
      <c r="C6" s="196">
        <v>0.04</v>
      </c>
      <c r="D6" s="196">
        <v>0.03844958</v>
      </c>
      <c r="E6" s="351">
        <f t="shared" si="0"/>
        <v>0.9612395</v>
      </c>
      <c r="F6" s="350"/>
    </row>
    <row r="7" ht="45" customHeight="1" spans="1:6">
      <c r="A7" s="348" t="s">
        <v>510</v>
      </c>
      <c r="B7" s="195"/>
      <c r="C7" s="196">
        <v>0.2</v>
      </c>
      <c r="D7" s="196">
        <v>0.007019</v>
      </c>
      <c r="E7" s="351">
        <f t="shared" si="0"/>
        <v>0.035095</v>
      </c>
      <c r="F7" s="350"/>
    </row>
    <row r="8" ht="45" customHeight="1" spans="1:6">
      <c r="A8" s="348" t="s">
        <v>511</v>
      </c>
      <c r="B8" s="195"/>
      <c r="C8" s="196">
        <v>0.11</v>
      </c>
      <c r="D8" s="196">
        <v>0.03523445</v>
      </c>
      <c r="E8" s="351">
        <f t="shared" si="0"/>
        <v>0.320313181818182</v>
      </c>
      <c r="F8" s="350"/>
    </row>
    <row r="9" ht="45" customHeight="1" spans="1:6">
      <c r="A9" s="348" t="s">
        <v>512</v>
      </c>
      <c r="B9" s="195"/>
      <c r="C9" s="196">
        <v>0.54</v>
      </c>
      <c r="D9" s="196">
        <v>0.03712</v>
      </c>
      <c r="E9" s="351">
        <f t="shared" si="0"/>
        <v>0.0687407407407407</v>
      </c>
      <c r="F9" s="350"/>
    </row>
    <row r="10" ht="45" customHeight="1" spans="1:6">
      <c r="A10" s="348" t="s">
        <v>513</v>
      </c>
      <c r="B10" s="195"/>
      <c r="C10" s="196">
        <v>0.03</v>
      </c>
      <c r="D10" s="196">
        <v>0.03</v>
      </c>
      <c r="E10" s="351">
        <f t="shared" si="0"/>
        <v>1</v>
      </c>
      <c r="F10" s="350"/>
    </row>
    <row r="11" ht="45" customHeight="1" spans="1:6">
      <c r="A11" s="348" t="s">
        <v>514</v>
      </c>
      <c r="B11" s="195"/>
      <c r="C11" s="196">
        <v>0.02</v>
      </c>
      <c r="D11" s="196">
        <v>0</v>
      </c>
      <c r="E11" s="351">
        <f t="shared" si="0"/>
        <v>0</v>
      </c>
      <c r="F11" s="350"/>
    </row>
    <row r="12" ht="45" customHeight="1" spans="1:6">
      <c r="A12" s="348" t="s">
        <v>515</v>
      </c>
      <c r="B12" s="195"/>
      <c r="C12" s="196">
        <v>0.02</v>
      </c>
      <c r="D12" s="196">
        <v>0</v>
      </c>
      <c r="E12" s="351">
        <f t="shared" si="0"/>
        <v>0</v>
      </c>
      <c r="F12" s="350"/>
    </row>
    <row r="13" ht="45" customHeight="1" spans="1:6">
      <c r="A13" s="199" t="s">
        <v>516</v>
      </c>
      <c r="B13" s="200"/>
      <c r="C13" s="201">
        <f>SUM(C4:C12)</f>
        <v>1.12</v>
      </c>
      <c r="D13" s="201">
        <f>SUM(D4:D12)</f>
        <v>0.14782303</v>
      </c>
      <c r="E13" s="352">
        <f t="shared" si="0"/>
        <v>0.131984848214286</v>
      </c>
      <c r="F13" s="350"/>
    </row>
    <row r="14" ht="20.25" spans="1:1">
      <c r="A14" s="353"/>
    </row>
  </sheetData>
  <mergeCells count="1">
    <mergeCell ref="A1:E1"/>
  </mergeCells>
  <printOptions horizontalCentered="1"/>
  <pageMargins left="0.786805555555556" right="0.786805555555556" top="1.18055555555556" bottom="1.18055555555556" header="0.511805555555556" footer="0.786805555555556"/>
  <pageSetup paperSize="9" fitToHeight="0" orientation="portrait" horizontalDpi="600"/>
  <headerFooter alignWithMargins="0" scaleWithDoc="0">
    <oddFooter>&amp;C第 &amp;P 页，共 &amp;N 页</oddFooter>
    <evenFooter>&amp;L&amp;"Times New Roman,常规"&amp;14         —&amp;P—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30</vt:i4>
      </vt:variant>
    </vt:vector>
  </HeadingPairs>
  <TitlesOfParts>
    <vt:vector size="30" baseType="lpstr">
      <vt:lpstr>1-1平衡表</vt:lpstr>
      <vt:lpstr>1-2收入表</vt:lpstr>
      <vt:lpstr>1-3支出表</vt:lpstr>
      <vt:lpstr>1-4支出功能分类表</vt:lpstr>
      <vt:lpstr>1-5基本支出经济分类表</vt:lpstr>
      <vt:lpstr>1-6项目支出安排</vt:lpstr>
      <vt:lpstr>1-7重大项目建设</vt:lpstr>
      <vt:lpstr>1-8政府一般债务情况（1）</vt:lpstr>
      <vt:lpstr>1-8政府一般债务情况（2）</vt:lpstr>
      <vt:lpstr>1-8政府一般债务情况（3）</vt:lpstr>
      <vt:lpstr>1-8政府一般债务情况（4）</vt:lpstr>
      <vt:lpstr>1-9三公经费</vt:lpstr>
      <vt:lpstr>2-1平衡表</vt:lpstr>
      <vt:lpstr>2-2收入表</vt:lpstr>
      <vt:lpstr>2-3支出表</vt:lpstr>
      <vt:lpstr>2-4支出经济分类表</vt:lpstr>
      <vt:lpstr>2-5项目支出表</vt:lpstr>
      <vt:lpstr>2-6重大项目建设 </vt:lpstr>
      <vt:lpstr>2-7政府专项债务情况（1）</vt:lpstr>
      <vt:lpstr>2-7政府专项债务情况（2）</vt:lpstr>
      <vt:lpstr>2-7政府专项债务情况（3）</vt:lpstr>
      <vt:lpstr>2-7政府专项债务情况（4）</vt:lpstr>
      <vt:lpstr>2-7政府专项债务情况（5） </vt:lpstr>
      <vt:lpstr>3-1平衡表</vt:lpstr>
      <vt:lpstr>3-2收入表</vt:lpstr>
      <vt:lpstr>3-3上缴收益表</vt:lpstr>
      <vt:lpstr>3-4支出表</vt:lpstr>
      <vt:lpstr>4-1平衡表</vt:lpstr>
      <vt:lpstr>4-2收入表</vt:lpstr>
      <vt:lpstr>4-3支出表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2006-09-18T08:00:00Z</dcterms:created>
  <dcterms:modified xsi:type="dcterms:W3CDTF">2026-02-06T01:34:25Z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A0E051F37EA544ECBBB324E1C7A1C471_13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false</vt:bool>
  </property>
</Properties>
</file>