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1、一般财力" sheetId="1" r:id="rId1"/>
    <sheet name="2、一般预算收入" sheetId="2" r:id="rId2"/>
    <sheet name="3、一般公共预算支出" sheetId="3" r:id="rId3"/>
    <sheet name="4、项目调整情况" sheetId="4" r:id="rId4"/>
    <sheet name="5、基金" sheetId="5" r:id="rId5"/>
    <sheet name="6、社保基金平衡" sheetId="6" r:id="rId6"/>
  </sheets>
  <definedNames>
    <definedName name="_xlnm.Print_Area" localSheetId="2">'3、一般公共预算支出'!$B$1:$F$26</definedName>
    <definedName name="_xlnm.Print_Titles" localSheetId="3">'4、项目调整情况'!$2:$4</definedName>
    <definedName name="_xlnm.Print_Area" localSheetId="4">'5、基金'!$A$1:$H$21</definedName>
    <definedName name="_xlnm.Print_Area" localSheetId="5">'6、社保基金平衡'!$A$1:$J$12</definedName>
    <definedName name="_xlnm.Print_Area" localSheetId="3">'4、项目调整情况'!$A$1:$F$77</definedName>
  </definedNames>
  <calcPr fullCalcOnLoad="1" fullPrecision="0" iterate="1" iterateCount="100" iterateDelta="0.001"/>
</workbook>
</file>

<file path=xl/comments4.xml><?xml version="1.0" encoding="utf-8"?>
<comments xmlns="http://schemas.openxmlformats.org/spreadsheetml/2006/main">
  <authors>
    <author>lx</author>
    <author>Administrator</author>
  </authors>
  <commentList>
    <comment ref="D15" authorId="0">
      <text>
        <r>
          <rPr>
            <b/>
            <sz val="9"/>
            <rFont val="宋体"/>
            <family val="0"/>
          </rPr>
          <t>lx:</t>
        </r>
        <r>
          <rPr>
            <sz val="9"/>
            <rFont val="宋体"/>
            <family val="0"/>
          </rPr>
          <t xml:space="preserve">
拨付农村公路建设资金122万元和农村公路养护资金200万元</t>
        </r>
      </text>
    </comment>
    <comment ref="D40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8-7；
土地手续费用
</t>
        </r>
      </text>
    </comment>
    <comment ref="D74" authorId="0">
      <text>
        <r>
          <rPr>
            <b/>
            <sz val="9"/>
            <rFont val="宋体"/>
            <family val="0"/>
          </rPr>
          <t>lx:</t>
        </r>
        <r>
          <rPr>
            <sz val="9"/>
            <rFont val="宋体"/>
            <family val="0"/>
          </rPr>
          <t xml:space="preserve">
环卫承包经费11.7334万元由此调剂；</t>
        </r>
      </text>
    </comment>
    <comment ref="D79" authorId="0">
      <text>
        <r>
          <rPr>
            <b/>
            <sz val="9"/>
            <rFont val="宋体"/>
            <family val="0"/>
          </rPr>
          <t>lx:</t>
        </r>
        <r>
          <rPr>
            <sz val="9"/>
            <rFont val="宋体"/>
            <family val="0"/>
          </rPr>
          <t xml:space="preserve">
拨付安各庄镇迁曹高速引线3063.06万元；滦州镇迁曹补偿522.54万元</t>
        </r>
      </text>
    </comment>
  </commentList>
</comments>
</file>

<file path=xl/sharedStrings.xml><?xml version="1.0" encoding="utf-8"?>
<sst xmlns="http://schemas.openxmlformats.org/spreadsheetml/2006/main" count="315" uniqueCount="240">
  <si>
    <t>附表1</t>
  </si>
  <si>
    <t>2018年一般公共预算收支平衡调整情况表</t>
  </si>
  <si>
    <t>单位：万元</t>
  </si>
  <si>
    <t>项目</t>
  </si>
  <si>
    <t>年初预算</t>
  </si>
  <si>
    <t>预算调整数</t>
  </si>
  <si>
    <t>调整后预算数</t>
  </si>
  <si>
    <t>一、一般公共预算总收入</t>
  </si>
  <si>
    <t>其中：一般公共预算收入</t>
  </si>
  <si>
    <t xml:space="preserve">     一般性转移支付</t>
  </si>
  <si>
    <t xml:space="preserve">      专项转移支付</t>
  </si>
  <si>
    <t xml:space="preserve">      调入资金</t>
  </si>
  <si>
    <t>二、一般公共预算总支出</t>
  </si>
  <si>
    <t>三、补充预算稳定调节基金</t>
  </si>
  <si>
    <t>附表2</t>
  </si>
  <si>
    <t>2018年一般公共预算收入调整情况表</t>
  </si>
  <si>
    <t>项    目</t>
  </si>
  <si>
    <t>年初预算数</t>
  </si>
  <si>
    <t>收入合计</t>
  </si>
  <si>
    <t>一、税收收入</t>
  </si>
  <si>
    <r>
      <rPr>
        <sz val="11"/>
        <color indexed="63"/>
        <rFont val="宋体"/>
        <family val="0"/>
      </rPr>
      <t xml:space="preserve">    </t>
    </r>
    <r>
      <rPr>
        <sz val="11"/>
        <color indexed="63"/>
        <rFont val="宋体"/>
        <family val="0"/>
      </rPr>
      <t>增值税</t>
    </r>
  </si>
  <si>
    <t xml:space="preserve">    企业所得税</t>
  </si>
  <si>
    <r>
      <rPr>
        <sz val="11"/>
        <color indexed="63"/>
        <rFont val="宋体"/>
        <family val="0"/>
      </rPr>
      <t xml:space="preserve">    </t>
    </r>
    <r>
      <rPr>
        <sz val="11"/>
        <color indexed="63"/>
        <rFont val="宋体"/>
        <family val="0"/>
      </rPr>
      <t>企业所得税退税</t>
    </r>
  </si>
  <si>
    <r>
      <rPr>
        <sz val="11"/>
        <color indexed="63"/>
        <rFont val="宋体"/>
        <family val="0"/>
      </rPr>
      <t xml:space="preserve">    </t>
    </r>
    <r>
      <rPr>
        <sz val="11"/>
        <color indexed="63"/>
        <rFont val="宋体"/>
        <family val="0"/>
      </rPr>
      <t>个人所得税</t>
    </r>
  </si>
  <si>
    <t xml:space="preserve">    矿产资源税</t>
  </si>
  <si>
    <t xml:space="preserve">    水资源税</t>
  </si>
  <si>
    <t xml:space="preserve">    环保税</t>
  </si>
  <si>
    <r>
      <rPr>
        <sz val="11"/>
        <color indexed="63"/>
        <rFont val="宋体"/>
        <family val="0"/>
      </rPr>
      <t xml:space="preserve">    </t>
    </r>
    <r>
      <rPr>
        <sz val="11"/>
        <color indexed="63"/>
        <rFont val="宋体"/>
        <family val="0"/>
      </rPr>
      <t>城市维护建设税</t>
    </r>
  </si>
  <si>
    <r>
      <rPr>
        <sz val="11"/>
        <color indexed="63"/>
        <rFont val="宋体"/>
        <family val="0"/>
      </rPr>
      <t xml:space="preserve">    </t>
    </r>
    <r>
      <rPr>
        <sz val="11"/>
        <color indexed="63"/>
        <rFont val="宋体"/>
        <family val="0"/>
      </rPr>
      <t>房产税</t>
    </r>
  </si>
  <si>
    <r>
      <rPr>
        <sz val="11"/>
        <color indexed="63"/>
        <rFont val="宋体"/>
        <family val="0"/>
      </rPr>
      <t xml:space="preserve">    </t>
    </r>
    <r>
      <rPr>
        <sz val="11"/>
        <color indexed="63"/>
        <rFont val="宋体"/>
        <family val="0"/>
      </rPr>
      <t>印花税</t>
    </r>
  </si>
  <si>
    <r>
      <rPr>
        <sz val="11"/>
        <color indexed="63"/>
        <rFont val="宋体"/>
        <family val="0"/>
      </rPr>
      <t xml:space="preserve">    </t>
    </r>
    <r>
      <rPr>
        <sz val="11"/>
        <color indexed="63"/>
        <rFont val="宋体"/>
        <family val="0"/>
      </rPr>
      <t>城镇土地使用税</t>
    </r>
  </si>
  <si>
    <r>
      <rPr>
        <sz val="11"/>
        <color indexed="63"/>
        <rFont val="宋体"/>
        <family val="0"/>
      </rPr>
      <t xml:space="preserve">    </t>
    </r>
    <r>
      <rPr>
        <sz val="11"/>
        <color indexed="63"/>
        <rFont val="宋体"/>
        <family val="0"/>
      </rPr>
      <t>土地增值税</t>
    </r>
  </si>
  <si>
    <r>
      <rPr>
        <sz val="11"/>
        <color indexed="63"/>
        <rFont val="宋体"/>
        <family val="0"/>
      </rPr>
      <t xml:space="preserve">    </t>
    </r>
    <r>
      <rPr>
        <sz val="11"/>
        <color indexed="63"/>
        <rFont val="宋体"/>
        <family val="0"/>
      </rPr>
      <t>车船税</t>
    </r>
  </si>
  <si>
    <r>
      <rPr>
        <sz val="11"/>
        <color indexed="63"/>
        <rFont val="宋体"/>
        <family val="0"/>
      </rPr>
      <t xml:space="preserve">    </t>
    </r>
    <r>
      <rPr>
        <sz val="11"/>
        <color indexed="63"/>
        <rFont val="宋体"/>
        <family val="0"/>
      </rPr>
      <t>耕地占用税</t>
    </r>
  </si>
  <si>
    <r>
      <rPr>
        <sz val="11"/>
        <color indexed="63"/>
        <rFont val="宋体"/>
        <family val="0"/>
      </rPr>
      <t xml:space="preserve">    </t>
    </r>
    <r>
      <rPr>
        <sz val="11"/>
        <color indexed="63"/>
        <rFont val="宋体"/>
        <family val="0"/>
      </rPr>
      <t>契税</t>
    </r>
  </si>
  <si>
    <t>二、非税收入</t>
  </si>
  <si>
    <r>
      <rPr>
        <sz val="11"/>
        <color indexed="63"/>
        <rFont val="宋体"/>
        <family val="0"/>
      </rPr>
      <t xml:space="preserve">    </t>
    </r>
    <r>
      <rPr>
        <sz val="11"/>
        <color indexed="63"/>
        <rFont val="宋体"/>
        <family val="0"/>
      </rPr>
      <t>专项收入</t>
    </r>
  </si>
  <si>
    <r>
      <rPr>
        <sz val="11"/>
        <color indexed="63"/>
        <rFont val="宋体"/>
        <family val="0"/>
      </rPr>
      <t xml:space="preserve">    </t>
    </r>
    <r>
      <rPr>
        <sz val="11"/>
        <color indexed="63"/>
        <rFont val="宋体"/>
        <family val="0"/>
      </rPr>
      <t>行政事业性收费收入</t>
    </r>
  </si>
  <si>
    <r>
      <rPr>
        <sz val="11"/>
        <color indexed="63"/>
        <rFont val="宋体"/>
        <family val="0"/>
      </rPr>
      <t xml:space="preserve">    </t>
    </r>
    <r>
      <rPr>
        <sz val="11"/>
        <color indexed="63"/>
        <rFont val="宋体"/>
        <family val="0"/>
      </rPr>
      <t>罚没收入</t>
    </r>
  </si>
  <si>
    <r>
      <rPr>
        <sz val="11"/>
        <color indexed="63"/>
        <rFont val="宋体"/>
        <family val="0"/>
      </rPr>
      <t xml:space="preserve">    </t>
    </r>
    <r>
      <rPr>
        <sz val="11"/>
        <color indexed="63"/>
        <rFont val="宋体"/>
        <family val="0"/>
      </rPr>
      <t>国有资本经营收入</t>
    </r>
  </si>
  <si>
    <r>
      <rPr>
        <sz val="11"/>
        <color indexed="63"/>
        <rFont val="宋体"/>
        <family val="0"/>
      </rPr>
      <t xml:space="preserve">    </t>
    </r>
    <r>
      <rPr>
        <sz val="11"/>
        <color indexed="63"/>
        <rFont val="宋体"/>
        <family val="0"/>
      </rPr>
      <t>国有资源（资产）有偿使用收入</t>
    </r>
  </si>
  <si>
    <t xml:space="preserve">    政府住房基金收入</t>
  </si>
  <si>
    <r>
      <rPr>
        <sz val="11"/>
        <color indexed="63"/>
        <rFont val="宋体"/>
        <family val="0"/>
      </rPr>
      <t xml:space="preserve">    </t>
    </r>
    <r>
      <rPr>
        <sz val="11"/>
        <color indexed="63"/>
        <rFont val="宋体"/>
        <family val="0"/>
      </rPr>
      <t>其他收入</t>
    </r>
  </si>
  <si>
    <t>附表3</t>
  </si>
  <si>
    <t>2018年一般公共预算支出调整情况表</t>
  </si>
  <si>
    <t>功能分类科目</t>
  </si>
  <si>
    <t>项目名称</t>
  </si>
  <si>
    <t>合计</t>
  </si>
  <si>
    <t>一般公共服务支出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</si>
  <si>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</si>
  <si>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</si>
  <si>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</si>
  <si>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</si>
  <si>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</si>
  <si>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</si>
  <si>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</si>
  <si>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</si>
  <si>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</si>
  <si>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</si>
  <si>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</si>
  <si>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</si>
  <si>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</si>
  <si>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国土海洋气象等支出</t>
  </si>
  <si>
    <t>住房保障支出</t>
  </si>
  <si>
    <t>粮油物资储备支出</t>
  </si>
  <si>
    <t>预备费</t>
  </si>
  <si>
    <t>其他支出</t>
  </si>
  <si>
    <t>转移性支出</t>
  </si>
  <si>
    <t>国债还本付息</t>
  </si>
  <si>
    <t>附表4</t>
  </si>
  <si>
    <t>2018年预算调整项目情况表（一般公共预算）</t>
  </si>
  <si>
    <t>序号</t>
  </si>
  <si>
    <t>预算安排</t>
  </si>
  <si>
    <t>拨付金额</t>
  </si>
  <si>
    <t>调整
金额</t>
  </si>
  <si>
    <t>调整理由</t>
  </si>
  <si>
    <t>对口帮扶资金</t>
  </si>
  <si>
    <t>按照上级扶贫政策要求调增</t>
  </si>
  <si>
    <t>产业扶贫资金</t>
  </si>
  <si>
    <t>精准扶贫专项资金</t>
  </si>
  <si>
    <t>住建局既有建筑节能改造工程</t>
  </si>
  <si>
    <t>根据项目进展情况，调减项目预算</t>
  </si>
  <si>
    <t>住建局城区绿化景观改造提升工程</t>
  </si>
  <si>
    <t>住建局二期安置房周边道路绿化工程</t>
  </si>
  <si>
    <t>住建局二期安置房小区绿化工程</t>
  </si>
  <si>
    <t>住建局环城水系绿化工程</t>
  </si>
  <si>
    <t>执法局城区沿街商户广告牌匾改造提升项目</t>
  </si>
  <si>
    <t>正积极开展，根据项目进展情况，调减项目预算</t>
  </si>
  <si>
    <t>交通局农村公路改造项目</t>
  </si>
  <si>
    <t>项目正在实施，预计下年付款，调减项目预算</t>
  </si>
  <si>
    <t>国土局矿山环境治理编制方案及治理工程</t>
  </si>
  <si>
    <t>国土局压覆矿产资源报告费用</t>
  </si>
  <si>
    <t>国土局十三五基础测绘项目</t>
  </si>
  <si>
    <t>国土局不动产登记信息系统建设</t>
  </si>
  <si>
    <t>规划局信息化综合管理系统规划</t>
  </si>
  <si>
    <t>根据项目进度，未到付款阶段，调减支出预算</t>
  </si>
  <si>
    <t>规划局综合交通规划</t>
  </si>
  <si>
    <t>规划局公共服务设施专项规划</t>
  </si>
  <si>
    <t>规划局一中游泳馆建筑方案规划</t>
  </si>
  <si>
    <t>规划局美丽乡村规划</t>
  </si>
  <si>
    <t>规划局连片美丽乡村规划</t>
  </si>
  <si>
    <t>教育局中学改造及完善工程</t>
  </si>
  <si>
    <t>项目正在实施，预计下年付款，调减项目预算。</t>
  </si>
  <si>
    <t>教育局6所小学建设及改造完善工程</t>
  </si>
  <si>
    <t>教育局横渠实验小学完善工程</t>
  </si>
  <si>
    <t>手续不齐全，预计下年付款，调减项目预算。</t>
  </si>
  <si>
    <t>教育局横渠实验小学设备</t>
  </si>
  <si>
    <t>教育局新城及榛子镇幼儿园工程项目</t>
  </si>
  <si>
    <t>新城幼儿园临时安置工程基本完工，付款手续尚不齐全；新城幼儿园改建工程尚未实施（二小建好后实施）；榛子镇幼儿园工程项目重新走手续。调减项目预算。</t>
  </si>
  <si>
    <t>教育局中小学学生机房及教师机</t>
  </si>
  <si>
    <t>正在办理招投标手续，预计下年付款，调减项目预算。</t>
  </si>
  <si>
    <t>教育局中小学城域网使用费</t>
  </si>
  <si>
    <t>政法委政法三、四级网升级扩容改造</t>
  </si>
  <si>
    <t>该项目由唐山市统筹安排，预计下年度支出</t>
  </si>
  <si>
    <t>政法委政法综合治理重点工作费</t>
  </si>
  <si>
    <t>正在进行项目招投标，预计下年度支出</t>
  </si>
  <si>
    <t>政法委雪亮工程建设费</t>
  </si>
  <si>
    <t>水务局农村饮水安全工程项目</t>
  </si>
  <si>
    <t>项目按进度付款，尚未全部完工，预计下年付款，调减项目预算。</t>
  </si>
  <si>
    <t>气象局智慧气象建设项目</t>
  </si>
  <si>
    <t>按项目完成进度支付，未达到支付节点，调减项目预算</t>
  </si>
  <si>
    <t>人防办文化广场下修建单建式人防工程</t>
  </si>
  <si>
    <t>发改局固定资产投资项目社会稳定风险评估费用</t>
  </si>
  <si>
    <t>合同签订时间为6月1日，目前有3个评估项目手续未完成，未达到付款条件</t>
  </si>
  <si>
    <t>滦河街道办永安里社区服务中心建设</t>
  </si>
  <si>
    <t>项目正在办理前期手续，预计下年付款，调减项目预算</t>
  </si>
  <si>
    <t>滦河街道办创城保持维护费</t>
  </si>
  <si>
    <t>王店子镇“卧龙谷红苹果农业公园”
连接线（东线）</t>
  </si>
  <si>
    <t>正在办理手续，根据项目进度情况，预计下年支出</t>
  </si>
  <si>
    <t>榛子镇龙滦一号和二号桥重建工程</t>
  </si>
  <si>
    <t>按进度拨款，目前未完工，调减支出预算</t>
  </si>
  <si>
    <t>杨柳庄镇华东路维修扩建工程</t>
  </si>
  <si>
    <t>卫计局乡镇卫生院维修改造工程</t>
  </si>
  <si>
    <t>项目正在实施，根据项目支出情况，调减支出预算</t>
  </si>
  <si>
    <t>卫计局基层卫生院供暖改造工程</t>
  </si>
  <si>
    <t>卫计局乡镇卫生院医疗废水处理改造项目</t>
  </si>
  <si>
    <t>民政局民政事业综合服务中心项目建设工程</t>
  </si>
  <si>
    <t>项目正在实施，根据项目进度情况，调减支出预算</t>
  </si>
  <si>
    <t>经济开发区原经济开发区北区夷齐路南段工程</t>
  </si>
  <si>
    <t>项目正在实施，预计下年付款</t>
  </si>
  <si>
    <t>经济开发区冀滦路工程</t>
  </si>
  <si>
    <t>经济开发区原经济开发区北区安平道工程</t>
  </si>
  <si>
    <t>规划局地下综合管廊建设专项规划</t>
  </si>
  <si>
    <t>项目未实施，调减支出预算</t>
  </si>
  <si>
    <t>规划局地下管线综合规划</t>
  </si>
  <si>
    <t>规划局中心城区控制性详细规划动态维护规划</t>
  </si>
  <si>
    <t>住建局二期安置房居委会、物业楼工程</t>
  </si>
  <si>
    <t>转由城投公司负责实施</t>
  </si>
  <si>
    <t>规划局文化广场建筑方案规划</t>
  </si>
  <si>
    <t>转由恒信公司实施</t>
  </si>
  <si>
    <t>住建局环城水系滦河站修建项目</t>
  </si>
  <si>
    <t>项目未实施,调减项目预算</t>
  </si>
  <si>
    <t>住建局别故河工程</t>
  </si>
  <si>
    <t>住建局园林绿化养护市场化费用</t>
  </si>
  <si>
    <t>执法局移动压缩箱购置及运行费用</t>
  </si>
  <si>
    <t>国土局建设用地土地勘测定界费用</t>
  </si>
  <si>
    <t>因报批地块情况不一，而无法确定项目成本，未能实施，调减项目预算</t>
  </si>
  <si>
    <t>经济开发区原装备园区修建源泰路工程</t>
  </si>
  <si>
    <t>项目未实施，调减项目预算。</t>
  </si>
  <si>
    <t>经济开发区原装备园区修建恒利路东段工程</t>
  </si>
  <si>
    <t>经济开发区原装备园区修建污水处理厂一期工程</t>
  </si>
  <si>
    <t>教育局滦河实验中学建设工程项目</t>
  </si>
  <si>
    <t>土地未落实，项目未实施，调减项目预算</t>
  </si>
  <si>
    <t>教育局滦河实验小学建设工程项目</t>
  </si>
  <si>
    <t>教育局榛子镇中学维修改造工程</t>
  </si>
  <si>
    <t>重新规划，项目未实施，调减项目预算</t>
  </si>
  <si>
    <t>教育局龙山帝景幼儿园完善工程</t>
  </si>
  <si>
    <t>教育局龙山帝景幼儿园（新城第三幼儿园）设备</t>
  </si>
  <si>
    <t>人防办人防宣传教育设备购置</t>
  </si>
  <si>
    <t>发改局洁净型煤专用炉具补助资金</t>
  </si>
  <si>
    <t>炉具推广量目前为零，无需付款，调减项目预算</t>
  </si>
  <si>
    <t>发改局城市区域洁净型煤补助资金</t>
  </si>
  <si>
    <t>洁净型煤推广量目前为零，无需付款，调减项目预算</t>
  </si>
  <si>
    <t>机管局老干部局活动中心改造项目</t>
  </si>
  <si>
    <t>滦河街道办社区园林绿化项目</t>
  </si>
  <si>
    <t>文产中心港北历史文化中心（港北起义纪念碑）项目</t>
  </si>
  <si>
    <t>该项目按照规定需要国家审批，上级尚未审批，未能实施，调减支出预算</t>
  </si>
  <si>
    <t>交通局何茨线（平青乐线-迁曹线段）部分路段的改建及挖补工程</t>
  </si>
  <si>
    <t>因水曹铁路、迁曹高速、赤曹国道均已开工，工期均为2年，三个项目重载运输车辆均需由县道何茨线（平青乐线-迁曹线段）通行，致使此项目无法实施，调减项目预算</t>
  </si>
  <si>
    <t>雷庄镇西大门项目</t>
  </si>
  <si>
    <t>项目未实施，待违建项目统一拆除后再做统一安排，调减支出预算。</t>
  </si>
  <si>
    <t>住建局福君庙棚户区改造项目</t>
  </si>
  <si>
    <t>交通局迁曹高速（滦县段）连接线征拆费</t>
  </si>
  <si>
    <t>交通局榛贡路西段新建项目（征地及前期）</t>
  </si>
  <si>
    <t>因本项目与京哈铁路、水曹铁路、卑水铁路存在交叉，交叉方案需与铁路部门进行协商、报批，调减项目预算</t>
  </si>
  <si>
    <t>交通局新高线南延工程（实事工程）</t>
  </si>
  <si>
    <t>因本项目较为复杂，2018年5月经滦州市人民政府批准，此项目调整为2018年开展前期工作。目前，项目方案已制定，尚未获得滦州市人民政府批准。调减项目预算</t>
  </si>
  <si>
    <t>经济开发区经济开发区北区污水处理工程</t>
  </si>
  <si>
    <t>住建局胜利路中段改造及雨水、污水分流工程</t>
  </si>
  <si>
    <t>住建局日月潭路东延与古城西路连通工程</t>
  </si>
  <si>
    <t>住建局2017-2018年气代煤补助</t>
  </si>
  <si>
    <r>
      <t>2017年已实施气代煤1279户</t>
    </r>
    <r>
      <rPr>
        <b/>
        <sz val="12"/>
        <rFont val="宋体"/>
        <family val="0"/>
      </rPr>
      <t>；</t>
    </r>
    <r>
      <rPr>
        <sz val="12"/>
        <rFont val="宋体"/>
        <family val="0"/>
      </rPr>
      <t>2018年计划实施1339户</t>
    </r>
  </si>
  <si>
    <t>预</t>
  </si>
  <si>
    <t>附表5</t>
  </si>
  <si>
    <t>2018年政府性基金预算调整情况表</t>
  </si>
  <si>
    <t>收  入</t>
  </si>
  <si>
    <t>支  出</t>
  </si>
  <si>
    <t>预算数</t>
  </si>
  <si>
    <t>政府性基金收入</t>
  </si>
  <si>
    <t>县本级政府性基金支出</t>
  </si>
  <si>
    <t>（一）国有土地使用权出让收入</t>
  </si>
  <si>
    <t>（一）城乡社区支出</t>
  </si>
  <si>
    <t xml:space="preserve">  土地出让价款收入</t>
  </si>
  <si>
    <t xml:space="preserve">  国有土地使用权出让收入及对应专项债务收入安排的支出</t>
  </si>
  <si>
    <t>（二）城市基础设施配套费收入</t>
  </si>
  <si>
    <t xml:space="preserve">  国有土地收益基金及对应专项债务收入安排的支出</t>
  </si>
  <si>
    <t>（三）污水处理费收入</t>
  </si>
  <si>
    <t xml:space="preserve">  农业土地开发资金及对应专项债务收入安排的支出</t>
  </si>
  <si>
    <t>（四）彩票公益金收入</t>
  </si>
  <si>
    <t xml:space="preserve">  城市基础设施配套费及对应专项债务收入安排的支出</t>
  </si>
  <si>
    <t xml:space="preserve">  福利彩票公益金收入</t>
  </si>
  <si>
    <t xml:space="preserve">  污水处理费及对应专项债务收入安排的支出</t>
  </si>
  <si>
    <t xml:space="preserve">  体育彩票公益金收入</t>
  </si>
  <si>
    <t>（二）其他支出</t>
  </si>
  <si>
    <t>（五）其他政府性基金收入</t>
  </si>
  <si>
    <t>其他政府性基金及对应专项债务收入安排的支出</t>
  </si>
  <si>
    <t>加：新增地方政府债券收入</t>
  </si>
  <si>
    <t xml:space="preserve">  彩票公益金及对应专项债务收入安排的支出</t>
  </si>
  <si>
    <t>减：调出资金</t>
  </si>
  <si>
    <t>（三）债务付息支出</t>
  </si>
  <si>
    <t>加：专项转移支付收入</t>
  </si>
  <si>
    <t>加：专项转移支付支出</t>
  </si>
  <si>
    <t>彩票公益金及对应专项债务收入安排的支出</t>
  </si>
  <si>
    <t>收  入  总  计</t>
  </si>
  <si>
    <t>支  出  总  计</t>
  </si>
  <si>
    <t>附表6</t>
  </si>
  <si>
    <t>2018年社会保险基金预算调整情况表</t>
  </si>
  <si>
    <t>项  目</t>
  </si>
  <si>
    <t>年初预算安排</t>
  </si>
  <si>
    <t>调整预算数</t>
  </si>
  <si>
    <t>收入</t>
  </si>
  <si>
    <t>支出</t>
  </si>
  <si>
    <t>当年结余</t>
  </si>
  <si>
    <r>
      <rPr>
        <sz val="12"/>
        <color indexed="63"/>
        <rFont val="宋体"/>
        <family val="0"/>
      </rPr>
      <t xml:space="preserve"> </t>
    </r>
    <r>
      <rPr>
        <sz val="12"/>
        <color indexed="63"/>
        <rFont val="宋体"/>
        <family val="0"/>
      </rPr>
      <t>合计</t>
    </r>
  </si>
  <si>
    <t>一、企业职工基本养老保险基金</t>
  </si>
  <si>
    <t>二、机关事业单位养老保险基金</t>
  </si>
  <si>
    <t>三、城乡居民基本养老保险基金</t>
  </si>
  <si>
    <t>四、城镇职工基本医疗保险基金</t>
  </si>
  <si>
    <t>五、城乡居民基本医疗保险基金</t>
  </si>
  <si>
    <t>六、生育保险基金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</si>
</sst>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);[Red]\(0.00\)"/>
    <numFmt numFmtId="179" formatCode="0.0_);[Red]\(0.0\)"/>
    <numFmt numFmtId="180" formatCode="0_);[Red]\(0\)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6"/>
      <color indexed="63"/>
      <name val="黑体"/>
      <family val="0"/>
    </font>
    <font>
      <b/>
      <sz val="16"/>
      <color indexed="63"/>
      <name val="黑体"/>
      <family val="0"/>
    </font>
    <font>
      <sz val="11"/>
      <color indexed="8"/>
      <name val="黑体"/>
      <family val="0"/>
    </font>
    <font>
      <b/>
      <sz val="12"/>
      <color indexed="63"/>
      <name val="宋体"/>
      <family val="0"/>
    </font>
    <font>
      <b/>
      <sz val="11"/>
      <color indexed="8"/>
      <name val="宋体"/>
      <family val="0"/>
    </font>
    <font>
      <sz val="12"/>
      <color indexed="63"/>
      <name val="宋体"/>
      <family val="0"/>
    </font>
    <font>
      <b/>
      <sz val="16"/>
      <name val="黑体"/>
      <family val="0"/>
    </font>
    <font>
      <sz val="12"/>
      <name val="黑体"/>
      <family val="0"/>
    </font>
    <font>
      <b/>
      <sz val="12"/>
      <name val="宋体"/>
      <family val="0"/>
    </font>
    <font>
      <sz val="16"/>
      <color indexed="8"/>
      <name val="黑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0"/>
      <color indexed="8"/>
      <name val="宋体"/>
      <family val="0"/>
    </font>
    <font>
      <sz val="16"/>
      <name val="黑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b/>
      <sz val="11"/>
      <name val="宋体"/>
      <family val="0"/>
    </font>
    <font>
      <sz val="11"/>
      <color indexed="63"/>
      <name val="宋体"/>
      <family val="0"/>
    </font>
    <font>
      <sz val="14"/>
      <name val="宋体"/>
      <family val="0"/>
    </font>
    <font>
      <u val="single"/>
      <sz val="16"/>
      <name val="仿宋_GB2312"/>
      <family val="3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0"/>
      <name val="MS Sans Serif"/>
      <family val="2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sz val="10"/>
      <name val="Arial"/>
      <family val="2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7"/>
      <name val="Small Fonts"/>
      <family val="2"/>
    </font>
    <font>
      <sz val="11"/>
      <color indexed="20"/>
      <name val="Tahoma"/>
      <family val="2"/>
    </font>
    <font>
      <sz val="10"/>
      <name val="MS Sans Serif"/>
      <family val="2"/>
    </font>
    <font>
      <sz val="9"/>
      <name val="宋体"/>
      <family val="0"/>
    </font>
    <font>
      <sz val="12"/>
      <name val="Times New Roman"/>
      <family val="1"/>
    </font>
    <font>
      <sz val="11"/>
      <color indexed="17"/>
      <name val="Tahoma"/>
      <family val="2"/>
    </font>
    <font>
      <b/>
      <sz val="9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</borders>
  <cellStyleXfs count="3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30" fillId="3" borderId="1" applyNumberFormat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0" fillId="0" borderId="0">
      <alignment vertical="center"/>
      <protection/>
    </xf>
    <xf numFmtId="0" fontId="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1" fillId="6" borderId="2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39" fillId="6" borderId="2" applyNumberFormat="0" applyFont="0" applyAlignment="0" applyProtection="0"/>
    <xf numFmtId="0" fontId="28" fillId="3" borderId="0" applyNumberFormat="0" applyBorder="0" applyAlignment="0" applyProtection="0"/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41" fillId="0" borderId="0">
      <alignment/>
      <protection/>
    </xf>
    <xf numFmtId="0" fontId="39" fillId="6" borderId="2" applyNumberFormat="0" applyFont="0" applyAlignment="0" applyProtection="0"/>
    <xf numFmtId="0" fontId="29" fillId="0" borderId="3" applyNumberFormat="0" applyFill="0" applyAlignment="0" applyProtection="0"/>
    <xf numFmtId="0" fontId="28" fillId="7" borderId="0" applyNumberFormat="0" applyBorder="0" applyAlignment="0" applyProtection="0"/>
    <xf numFmtId="0" fontId="31" fillId="0" borderId="4" applyNumberFormat="0" applyFill="0" applyAlignment="0" applyProtection="0"/>
    <xf numFmtId="0" fontId="28" fillId="3" borderId="0" applyNumberFormat="0" applyBorder="0" applyAlignment="0" applyProtection="0"/>
    <xf numFmtId="0" fontId="19" fillId="2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1" applyNumberFormat="0" applyAlignment="0" applyProtection="0"/>
    <xf numFmtId="0" fontId="43" fillId="8" borderId="6" applyNumberFormat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25" fillId="0" borderId="7" applyNumberFormat="0" applyFill="0" applyAlignment="0" applyProtection="0"/>
    <xf numFmtId="0" fontId="7" fillId="0" borderId="8" applyNumberFormat="0" applyFill="0" applyAlignment="0" applyProtection="0"/>
    <xf numFmtId="0" fontId="40" fillId="9" borderId="0" applyNumberFormat="0" applyBorder="0" applyAlignment="0" applyProtection="0"/>
    <xf numFmtId="0" fontId="0" fillId="0" borderId="0">
      <alignment vertical="center"/>
      <protection/>
    </xf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0" borderId="0">
      <alignment vertical="center"/>
      <protection/>
    </xf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0" borderId="0">
      <alignment vertical="center"/>
      <protection/>
    </xf>
    <xf numFmtId="0" fontId="1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28" fillId="16" borderId="0" applyNumberFormat="0" applyBorder="0" applyAlignment="0" applyProtection="0"/>
    <xf numFmtId="0" fontId="1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>
      <alignment vertical="center"/>
      <protection/>
    </xf>
    <xf numFmtId="0" fontId="28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9" fillId="6" borderId="2" applyNumberFormat="0" applyFont="0" applyAlignment="0" applyProtection="0"/>
    <xf numFmtId="0" fontId="41" fillId="0" borderId="0">
      <alignment/>
      <protection/>
    </xf>
    <xf numFmtId="0" fontId="32" fillId="0" borderId="0" applyNumberFormat="0" applyFill="0" applyBorder="0" applyAlignment="0" applyProtection="0"/>
    <xf numFmtId="0" fontId="41" fillId="0" borderId="0">
      <alignment/>
      <protection/>
    </xf>
    <xf numFmtId="37" fontId="44" fillId="0" borderId="0">
      <alignment/>
      <protection/>
    </xf>
    <xf numFmtId="0" fontId="41" fillId="0" borderId="0">
      <alignment/>
      <protection/>
    </xf>
    <xf numFmtId="0" fontId="41" fillId="0" borderId="0">
      <alignment vertical="center"/>
      <protection/>
    </xf>
    <xf numFmtId="0" fontId="41" fillId="0" borderId="0">
      <alignment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46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6" borderId="2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/>
      <protection locked="0"/>
    </xf>
    <xf numFmtId="0" fontId="47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6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7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9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39" fillId="6" borderId="2" applyNumberFormat="0" applyFont="0" applyAlignment="0" applyProtection="0"/>
    <xf numFmtId="0" fontId="39" fillId="6" borderId="2" applyNumberFormat="0" applyFont="0" applyAlignment="0" applyProtection="0"/>
    <xf numFmtId="0" fontId="39" fillId="6" borderId="2" applyNumberFormat="0" applyFont="0" applyAlignment="0" applyProtection="0"/>
    <xf numFmtId="0" fontId="39" fillId="6" borderId="2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176" fontId="8" fillId="0" borderId="9" xfId="0" applyNumberFormat="1" applyFont="1" applyFill="1" applyBorder="1" applyAlignment="1" applyProtection="1">
      <alignment horizontal="center" vertical="center"/>
      <protection/>
    </xf>
    <xf numFmtId="176" fontId="8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0" fontId="9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left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Font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1" fontId="11" fillId="0" borderId="9" xfId="0" applyNumberFormat="1" applyFont="1" applyFill="1" applyBorder="1" applyAlignment="1" applyProtection="1">
      <alignment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3" fontId="6" fillId="0" borderId="9" xfId="0" applyNumberFormat="1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vertical="center" wrapText="1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horizontal="left" vertical="center" indent="1"/>
      <protection/>
    </xf>
    <xf numFmtId="0" fontId="0" fillId="0" borderId="9" xfId="0" applyNumberFormat="1" applyFont="1" applyFill="1" applyBorder="1" applyAlignment="1" applyProtection="1">
      <alignment horizontal="left" vertical="center" wrapText="1" indent="1"/>
      <protection/>
    </xf>
    <xf numFmtId="0" fontId="11" fillId="5" borderId="9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>
      <alignment vertical="center"/>
    </xf>
    <xf numFmtId="0" fontId="2" fillId="0" borderId="0" xfId="323" applyFont="1" applyFill="1" applyAlignment="1">
      <alignment horizontal="left"/>
      <protection/>
    </xf>
    <xf numFmtId="0" fontId="0" fillId="0" borderId="0" xfId="0" applyAlignment="1">
      <alignment horizontal="center" vertical="center"/>
    </xf>
    <xf numFmtId="0" fontId="12" fillId="0" borderId="0" xfId="323" applyFont="1" applyFill="1" applyAlignment="1">
      <alignment horizontal="center" vertical="center"/>
      <protection/>
    </xf>
    <xf numFmtId="0" fontId="13" fillId="0" borderId="0" xfId="323" applyFont="1" applyFill="1" applyBorder="1" applyAlignment="1">
      <alignment horizontal="right" vertical="center"/>
      <protection/>
    </xf>
    <xf numFmtId="0" fontId="13" fillId="0" borderId="0" xfId="323" applyFont="1" applyFill="1" applyBorder="1" applyAlignment="1">
      <alignment horizontal="center" vertical="center"/>
      <protection/>
    </xf>
    <xf numFmtId="0" fontId="13" fillId="0" borderId="0" xfId="323" applyFont="1" applyFill="1" applyBorder="1" applyAlignment="1">
      <alignment horizontal="center" vertical="center" wrapText="1"/>
      <protection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307" applyFont="1" applyFill="1" applyBorder="1" applyAlignment="1">
      <alignment horizontal="center" vertical="center" wrapText="1"/>
      <protection/>
    </xf>
    <xf numFmtId="0" fontId="13" fillId="0" borderId="9" xfId="323" applyFont="1" applyFill="1" applyBorder="1" applyAlignment="1">
      <alignment horizontal="center" vertical="center" wrapText="1"/>
      <protection/>
    </xf>
    <xf numFmtId="177" fontId="1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307" applyFont="1" applyFill="1" applyBorder="1" applyAlignment="1">
      <alignment horizontal="left" vertical="center" wrapText="1"/>
      <protection/>
    </xf>
    <xf numFmtId="177" fontId="0" fillId="0" borderId="9" xfId="323" applyNumberFormat="1" applyFont="1" applyFill="1" applyBorder="1" applyAlignment="1">
      <alignment horizontal="center" vertical="center" wrapText="1"/>
      <protection/>
    </xf>
    <xf numFmtId="0" fontId="1" fillId="0" borderId="9" xfId="323" applyFont="1" applyFill="1" applyBorder="1" applyAlignment="1">
      <alignment horizontal="left" vertical="center" wrapText="1"/>
      <protection/>
    </xf>
    <xf numFmtId="0" fontId="14" fillId="0" borderId="9" xfId="0" applyNumberFormat="1" applyFont="1" applyFill="1" applyBorder="1" applyAlignment="1">
      <alignment horizontal="left" vertical="center" wrapText="1"/>
    </xf>
    <xf numFmtId="177" fontId="14" fillId="0" borderId="9" xfId="0" applyNumberFormat="1" applyFont="1" applyFill="1" applyBorder="1" applyAlignment="1">
      <alignment horizontal="center" vertical="center" wrapText="1"/>
    </xf>
    <xf numFmtId="0" fontId="0" fillId="0" borderId="9" xfId="323" applyFont="1" applyFill="1" applyBorder="1" applyAlignment="1">
      <alignment horizontal="left" vertical="center" wrapText="1"/>
      <protection/>
    </xf>
    <xf numFmtId="177" fontId="0" fillId="0" borderId="9" xfId="0" applyNumberFormat="1" applyFont="1" applyFill="1" applyBorder="1" applyAlignment="1">
      <alignment horizontal="center" vertical="center" wrapText="1"/>
    </xf>
    <xf numFmtId="178" fontId="0" fillId="0" borderId="9" xfId="323" applyNumberFormat="1" applyFont="1" applyFill="1" applyBorder="1" applyAlignment="1">
      <alignment horizontal="left" vertical="center" wrapText="1"/>
      <protection/>
    </xf>
    <xf numFmtId="177" fontId="52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14" fillId="0" borderId="9" xfId="323" applyFont="1" applyFill="1" applyBorder="1" applyAlignment="1">
      <alignment horizontal="left" vertical="center" wrapText="1"/>
      <protection/>
    </xf>
    <xf numFmtId="0" fontId="14" fillId="0" borderId="9" xfId="0" applyFont="1" applyFill="1" applyBorder="1" applyAlignment="1">
      <alignment horizontal="left" vertical="center" wrapText="1"/>
    </xf>
    <xf numFmtId="0" fontId="0" fillId="0" borderId="9" xfId="323" applyFont="1" applyFill="1" applyBorder="1" applyAlignment="1">
      <alignment horizontal="center" vertical="center" wrapText="1"/>
      <protection/>
    </xf>
    <xf numFmtId="0" fontId="11" fillId="0" borderId="9" xfId="323" applyFont="1" applyFill="1" applyBorder="1" applyAlignment="1">
      <alignment horizontal="center" vertical="center" wrapText="1"/>
      <protection/>
    </xf>
    <xf numFmtId="179" fontId="0" fillId="0" borderId="9" xfId="323" applyNumberFormat="1" applyFont="1" applyFill="1" applyBorder="1" applyAlignment="1">
      <alignment horizontal="center" vertical="center"/>
      <protection/>
    </xf>
    <xf numFmtId="179" fontId="0" fillId="0" borderId="9" xfId="323" applyNumberFormat="1" applyFont="1" applyFill="1" applyBorder="1" applyAlignment="1">
      <alignment horizontal="center" vertical="center" wrapText="1"/>
      <protection/>
    </xf>
    <xf numFmtId="179" fontId="0" fillId="0" borderId="9" xfId="320" applyNumberFormat="1" applyFont="1" applyFill="1" applyBorder="1" applyAlignment="1">
      <alignment horizontal="left" vertical="center" wrapText="1"/>
      <protection/>
    </xf>
    <xf numFmtId="0" fontId="16" fillId="0" borderId="0" xfId="323" applyFont="1" applyFill="1" applyAlignment="1">
      <alignment horizontal="center"/>
      <protection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9" xfId="0" applyNumberFormat="1" applyFont="1" applyFill="1" applyBorder="1" applyAlignment="1">
      <alignment vertical="center" wrapText="1"/>
    </xf>
    <xf numFmtId="0" fontId="1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vertical="center"/>
      <protection/>
    </xf>
    <xf numFmtId="0" fontId="14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right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18" fillId="0" borderId="9" xfId="0" applyNumberFormat="1" applyFont="1" applyBorder="1" applyAlignment="1">
      <alignment horizontal="center" vertical="center" wrapText="1"/>
    </xf>
    <xf numFmtId="0" fontId="19" fillId="0" borderId="19" xfId="0" applyFont="1" applyFill="1" applyBorder="1" applyAlignment="1" applyProtection="1">
      <alignment vertical="center"/>
      <protection/>
    </xf>
    <xf numFmtId="176" fontId="20" fillId="0" borderId="9" xfId="0" applyNumberFormat="1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vertical="center"/>
      <protection/>
    </xf>
    <xf numFmtId="180" fontId="14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9" fontId="21" fillId="0" borderId="19" xfId="28" applyNumberFormat="1" applyFont="1" applyFill="1" applyBorder="1" applyAlignment="1" applyProtection="1">
      <alignment/>
      <protection locked="0"/>
    </xf>
    <xf numFmtId="180" fontId="0" fillId="0" borderId="9" xfId="0" applyNumberFormat="1" applyFont="1" applyFill="1" applyBorder="1" applyAlignment="1" applyProtection="1">
      <alignment horizontal="center" vertical="center"/>
      <protection locked="0"/>
    </xf>
    <xf numFmtId="0" fontId="20" fillId="0" borderId="9" xfId="0" applyFont="1" applyFill="1" applyBorder="1" applyAlignment="1" applyProtection="1">
      <alignment horizontal="center" vertical="center"/>
      <protection/>
    </xf>
    <xf numFmtId="0" fontId="14" fillId="0" borderId="9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left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23" fillId="0" borderId="0" xfId="0" applyFont="1" applyAlignment="1">
      <alignment horizontal="left" vertical="center" indent="2"/>
    </xf>
  </cellXfs>
  <cellStyles count="313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Comma [0]" xfId="20"/>
    <cellStyle name="差" xfId="21"/>
    <cellStyle name="常规 2 12 9" xfId="22"/>
    <cellStyle name="40% - 强调文字颜色 3" xfId="23"/>
    <cellStyle name="Comma" xfId="24"/>
    <cellStyle name="标题 5" xfId="25"/>
    <cellStyle name="60% - 强调文字颜色 3" xfId="26"/>
    <cellStyle name="Hyperlink" xfId="27"/>
    <cellStyle name="Percent" xfId="28"/>
    <cellStyle name="常规 2 7 3" xfId="29"/>
    <cellStyle name="常规 2 6 3" xfId="30"/>
    <cellStyle name="RowLevel_0" xfId="31"/>
    <cellStyle name="Followed Hyperlink" xfId="32"/>
    <cellStyle name="常规_支出明细情况_滦财预(2015)9号附件三、四，专项、项目表_2016年综合预算(正式)" xfId="33"/>
    <cellStyle name="注释" xfId="34"/>
    <cellStyle name="常规 6" xfId="35"/>
    <cellStyle name="常规 2 16 9" xfId="36"/>
    <cellStyle name="标题 13" xfId="37"/>
    <cellStyle name="标题 4" xfId="38"/>
    <cellStyle name="常规_支出明细情况_住建局2016年综合预算表1130" xfId="39"/>
    <cellStyle name="警告文本" xfId="40"/>
    <cellStyle name="注释 5" xfId="41"/>
    <cellStyle name="60% - 强调文字颜色 2" xfId="42"/>
    <cellStyle name="_ET_STYLE_NoName_00_" xfId="43"/>
    <cellStyle name="标题" xfId="44"/>
    <cellStyle name="解释性文本" xfId="45"/>
    <cellStyle name="标题 10" xfId="46"/>
    <cellStyle name="标题 1" xfId="47"/>
    <cellStyle name="_ET_STYLE_NoName_00_ 2" xfId="48"/>
    <cellStyle name="注释 3" xfId="49"/>
    <cellStyle name="标题 2" xfId="50"/>
    <cellStyle name="60% - 强调文字颜色 1" xfId="51"/>
    <cellStyle name="标题 3" xfId="52"/>
    <cellStyle name="60% - 强调文字颜色 4" xfId="53"/>
    <cellStyle name="输出" xfId="54"/>
    <cellStyle name="常规_支出明细情况_2016年综合预算(正式)_卫计局2018年项目预算" xfId="55"/>
    <cellStyle name="常规 2 10 9" xfId="56"/>
    <cellStyle name="计算" xfId="57"/>
    <cellStyle name="检查单元格" xfId="58"/>
    <cellStyle name="20% - 强调文字颜色 6" xfId="59"/>
    <cellStyle name="强调文字颜色 2" xfId="60"/>
    <cellStyle name="链接单元格" xfId="61"/>
    <cellStyle name="汇总" xfId="62"/>
    <cellStyle name="好" xfId="63"/>
    <cellStyle name="常规 2 15 7" xfId="64"/>
    <cellStyle name="适中" xfId="65"/>
    <cellStyle name="20% - 强调文字颜色 5" xfId="66"/>
    <cellStyle name="强调文字颜色 1" xfId="67"/>
    <cellStyle name="20% - 强调文字颜色 1" xfId="68"/>
    <cellStyle name="常规 2 6 8" xfId="69"/>
    <cellStyle name="40% - 强调文字颜色 1" xfId="70"/>
    <cellStyle name="20% - 强调文字颜色 2" xfId="71"/>
    <cellStyle name="常规 2 6 9" xfId="72"/>
    <cellStyle name="40% - 强调文字颜色 2" xfId="73"/>
    <cellStyle name="强调文字颜色 3" xfId="74"/>
    <cellStyle name="强调文字颜色 4" xfId="75"/>
    <cellStyle name="20% - 强调文字颜色 4" xfId="76"/>
    <cellStyle name="40% - 强调文字颜色 4" xfId="77"/>
    <cellStyle name="强调文字颜色 5" xfId="78"/>
    <cellStyle name="40% - 强调文字颜色 5" xfId="79"/>
    <cellStyle name="60% - 强调文字颜色 5" xfId="80"/>
    <cellStyle name="强调文字颜色 6" xfId="81"/>
    <cellStyle name="40% - 强调文字颜色 6" xfId="82"/>
    <cellStyle name="常规 2 15_2016年综合预算执行情况(06)" xfId="83"/>
    <cellStyle name="60% - 强调文字颜色 6" xfId="84"/>
    <cellStyle name="标题 11" xfId="85"/>
    <cellStyle name="标题 12" xfId="86"/>
    <cellStyle name="注释 4" xfId="87"/>
    <cellStyle name="_ET_STYLE_NoName_00_ 3" xfId="88"/>
    <cellStyle name="标题 6" xfId="89"/>
    <cellStyle name="_ET_STYLE_NoName_00__城投2016年预算最终版" xfId="90"/>
    <cellStyle name="no dec" xfId="91"/>
    <cellStyle name="样式 1_城投2016年预算最终版" xfId="92"/>
    <cellStyle name=" 1" xfId="93"/>
    <cellStyle name="_ET_STYLE_NoName_00_ 2_城投2016年预算最终版" xfId="94"/>
    <cellStyle name="常规 2 16 4" xfId="95"/>
    <cellStyle name="ColLevel_0" xfId="96"/>
    <cellStyle name="Normal_APR" xfId="97"/>
    <cellStyle name="标题 7" xfId="98"/>
    <cellStyle name="标题 8" xfId="99"/>
    <cellStyle name="标题 9" xfId="100"/>
    <cellStyle name="标题_2016年综合预算执行情况(12)" xfId="101"/>
    <cellStyle name="差_2016年综合预算执行情况(12)" xfId="102"/>
    <cellStyle name="常规 2 9 10" xfId="103"/>
    <cellStyle name="常规 2 20" xfId="104"/>
    <cellStyle name="常规 2 15" xfId="105"/>
    <cellStyle name="差_非税收入正式1212" xfId="106"/>
    <cellStyle name="常规 10" xfId="107"/>
    <cellStyle name="常规 11" xfId="108"/>
    <cellStyle name="常规 12" xfId="109"/>
    <cellStyle name="常规 13" xfId="110"/>
    <cellStyle name="常规 2 16 5" xfId="111"/>
    <cellStyle name="常规 2" xfId="112"/>
    <cellStyle name="常规 2 8 5" xfId="113"/>
    <cellStyle name="常规 2 10" xfId="114"/>
    <cellStyle name="常规 2 10 10" xfId="115"/>
    <cellStyle name="常规 2 10 2" xfId="116"/>
    <cellStyle name="常规 15" xfId="117"/>
    <cellStyle name="常规 2 10 3" xfId="118"/>
    <cellStyle name="常规 2 10 4" xfId="119"/>
    <cellStyle name="常规 2 10 5" xfId="120"/>
    <cellStyle name="常规 2 10 6" xfId="121"/>
    <cellStyle name="常规 2 10 7" xfId="122"/>
    <cellStyle name="常规 2 10 8" xfId="123"/>
    <cellStyle name="常规 2 14 7" xfId="124"/>
    <cellStyle name="常规 2 10_2016年综合预算执行情况(06)" xfId="125"/>
    <cellStyle name="常规 2 8 6" xfId="126"/>
    <cellStyle name="常规 2 11" xfId="127"/>
    <cellStyle name="常规 2 11 10" xfId="128"/>
    <cellStyle name="常规 2 11 2" xfId="129"/>
    <cellStyle name="常规 2 11 3" xfId="130"/>
    <cellStyle name="常规 2 12_2016年综合预算执行情况(06)" xfId="131"/>
    <cellStyle name="常规 2 11 4" xfId="132"/>
    <cellStyle name="常规 2 11 5" xfId="133"/>
    <cellStyle name="常规 2 11 6" xfId="134"/>
    <cellStyle name="常规 2 11 7" xfId="135"/>
    <cellStyle name="常规_专项及项目表格_卫计局2018年项目预算" xfId="136"/>
    <cellStyle name="常规 2 11 8" xfId="137"/>
    <cellStyle name="常规 2 11 9" xfId="138"/>
    <cellStyle name="常规 2 4 5" xfId="139"/>
    <cellStyle name="常规 2 11_2016年综合预算执行情况(06)" xfId="140"/>
    <cellStyle name="常规_Sheet1" xfId="141"/>
    <cellStyle name="常规 2 8 7" xfId="142"/>
    <cellStyle name="常规 2 12" xfId="143"/>
    <cellStyle name="常规 2 12 10" xfId="144"/>
    <cellStyle name="常规 2 12 2" xfId="145"/>
    <cellStyle name="常规_Sheet1_城投2015年预算最终版1225" xfId="146"/>
    <cellStyle name="常规 2 12 3" xfId="147"/>
    <cellStyle name="常规 2 12 4" xfId="148"/>
    <cellStyle name="常规 2 12 5" xfId="149"/>
    <cellStyle name="常规 2 12 6" xfId="150"/>
    <cellStyle name="常规 2 12 7" xfId="151"/>
    <cellStyle name="常规 2 12 8" xfId="152"/>
    <cellStyle name="常规 2 8 8" xfId="153"/>
    <cellStyle name="常规 2 13" xfId="154"/>
    <cellStyle name="常规 2 6 7" xfId="155"/>
    <cellStyle name="常规 2 13 10" xfId="156"/>
    <cellStyle name="常规 2 13 2" xfId="157"/>
    <cellStyle name="常规 2 8_2016年综合预算执行情况(06)" xfId="158"/>
    <cellStyle name="常规 2 13 3" xfId="159"/>
    <cellStyle name="常规 2 13 4" xfId="160"/>
    <cellStyle name="常规 2 13 5" xfId="161"/>
    <cellStyle name="常规 2 13 6" xfId="162"/>
    <cellStyle name="常规 2 13 7" xfId="163"/>
    <cellStyle name="常规 2 13 8" xfId="164"/>
    <cellStyle name="常规 2 13 9" xfId="165"/>
    <cellStyle name="常规 2 13_2016年综合预算执行情况(06)" xfId="166"/>
    <cellStyle name="千分位_97-917" xfId="167"/>
    <cellStyle name="常规 2 8 9" xfId="168"/>
    <cellStyle name="常规 2 14" xfId="169"/>
    <cellStyle name="常规 2 14 10" xfId="170"/>
    <cellStyle name="常规 2_2016年综合预算执行情况(06)" xfId="171"/>
    <cellStyle name="常规 2 14 2" xfId="172"/>
    <cellStyle name="常规 2 14 3" xfId="173"/>
    <cellStyle name="常规 2 14 4" xfId="174"/>
    <cellStyle name="常规_丰南区" xfId="175"/>
    <cellStyle name="常规 2 14 5" xfId="176"/>
    <cellStyle name="常规 2 14 6" xfId="177"/>
    <cellStyle name="常规 2 14 8" xfId="178"/>
    <cellStyle name="常规 2 14 9" xfId="179"/>
    <cellStyle name="常规_2016年综合预算执行情况(09)_2018年项目预算民政局" xfId="180"/>
    <cellStyle name="常规 2 14_2016年综合预算执行情况(06)" xfId="181"/>
    <cellStyle name="常规 2 15 10" xfId="182"/>
    <cellStyle name="常规 2 15 2" xfId="183"/>
    <cellStyle name="常规 2 15 3" xfId="184"/>
    <cellStyle name="常规 2 15 4" xfId="185"/>
    <cellStyle name="常规 2 15 5" xfId="186"/>
    <cellStyle name="常规 2 15 6" xfId="187"/>
    <cellStyle name="常规 2 15 8" xfId="188"/>
    <cellStyle name="常规 2 15 9" xfId="189"/>
    <cellStyle name="普通_97-917" xfId="190"/>
    <cellStyle name="常规 2 21" xfId="191"/>
    <cellStyle name="常规 2 16" xfId="192"/>
    <cellStyle name="常规 2 16 10" xfId="193"/>
    <cellStyle name="常规 2 16 2" xfId="194"/>
    <cellStyle name="常规 2 16 3" xfId="195"/>
    <cellStyle name="注释 10" xfId="196"/>
    <cellStyle name="常规 3" xfId="197"/>
    <cellStyle name="常规 2 6_2016年综合预算执行情况(06)" xfId="198"/>
    <cellStyle name="常规 2 16 6" xfId="199"/>
    <cellStyle name="常规_专项及项目_1" xfId="200"/>
    <cellStyle name="常规 4" xfId="201"/>
    <cellStyle name="常规 2 16 7" xfId="202"/>
    <cellStyle name="常规 5" xfId="203"/>
    <cellStyle name="常规 2 16 8" xfId="204"/>
    <cellStyle name="常规 2 16_2016年综合预算执行情况(06)" xfId="205"/>
    <cellStyle name="常规 2 22" xfId="206"/>
    <cellStyle name="常规 2 17" xfId="207"/>
    <cellStyle name="常规 2 23" xfId="208"/>
    <cellStyle name="常规 2 18" xfId="209"/>
    <cellStyle name="常规 2 24" xfId="210"/>
    <cellStyle name="常规 2 19" xfId="211"/>
    <cellStyle name="常规 2 2" xfId="212"/>
    <cellStyle name="常规 2 2 10" xfId="213"/>
    <cellStyle name="常规 2 2 2" xfId="214"/>
    <cellStyle name="常规 2 2 3" xfId="215"/>
    <cellStyle name="常规 2 2 5" xfId="216"/>
    <cellStyle name="常规 2 2 6" xfId="217"/>
    <cellStyle name="常规 2 2 7" xfId="218"/>
    <cellStyle name="常规 2 2 8" xfId="219"/>
    <cellStyle name="常规 2 2 9" xfId="220"/>
    <cellStyle name="常规 2 2_2016年综合预算执行情况(06)" xfId="221"/>
    <cellStyle name="常规 2 25" xfId="222"/>
    <cellStyle name="常规 2 9 2" xfId="223"/>
    <cellStyle name="常规 2 3" xfId="224"/>
    <cellStyle name="常规 2 3 10" xfId="225"/>
    <cellStyle name="常规 2 3 2" xfId="226"/>
    <cellStyle name="常规 2 3 3" xfId="227"/>
    <cellStyle name="常规 2 3 4" xfId="228"/>
    <cellStyle name="常规 2 3 5" xfId="229"/>
    <cellStyle name="常规 2 3 6" xfId="230"/>
    <cellStyle name="常规 2 3 7" xfId="231"/>
    <cellStyle name="常规 2 3 8" xfId="232"/>
    <cellStyle name="常规 2 3 9" xfId="233"/>
    <cellStyle name="常规 2 3_2016年综合预算执行情况(06)" xfId="234"/>
    <cellStyle name="常规 2 9 3" xfId="235"/>
    <cellStyle name="常规 2 4" xfId="236"/>
    <cellStyle name="常规 2 4 10" xfId="237"/>
    <cellStyle name="常规 2 4 2" xfId="238"/>
    <cellStyle name="好_2016年综合预算执行情况(12)" xfId="239"/>
    <cellStyle name="常规 2 4 3" xfId="240"/>
    <cellStyle name="常规 2 4 4" xfId="241"/>
    <cellStyle name="常规 2 4 6" xfId="242"/>
    <cellStyle name="常规 2 4 7" xfId="243"/>
    <cellStyle name="常规 2 4 8" xfId="244"/>
    <cellStyle name="常规 2 4 9" xfId="245"/>
    <cellStyle name="常规_支出明细情况_住建局2016年综合预算表1130_2016年综合预算(正式)" xfId="246"/>
    <cellStyle name="常规 2 4_2016年综合预算执行情况(06)" xfId="247"/>
    <cellStyle name="常规 2 9 4" xfId="248"/>
    <cellStyle name="常规 2 5" xfId="249"/>
    <cellStyle name="常规 2 5 10" xfId="250"/>
    <cellStyle name="常规 2 5 2" xfId="251"/>
    <cellStyle name="常规 2 5 3" xfId="252"/>
    <cellStyle name="常规 2 5 4" xfId="253"/>
    <cellStyle name="常规 2 5 5" xfId="254"/>
    <cellStyle name="常规 2 5 6" xfId="255"/>
    <cellStyle name="常规 2 5 7" xfId="256"/>
    <cellStyle name="常规 2 5 8" xfId="257"/>
    <cellStyle name="常规 2 5 9" xfId="258"/>
    <cellStyle name="常规 2 9 7" xfId="259"/>
    <cellStyle name="常规 2 8" xfId="260"/>
    <cellStyle name="常规 2 5_2016年综合预算执行情况(06)" xfId="261"/>
    <cellStyle name="常规 2 9 5" xfId="262"/>
    <cellStyle name="常规 2 6" xfId="263"/>
    <cellStyle name="常规 2 6 10" xfId="264"/>
    <cellStyle name="常规 2 6 2" xfId="265"/>
    <cellStyle name="常规 2 7_2016年综合预算执行情况(06)" xfId="266"/>
    <cellStyle name="常规 2 6 4" xfId="267"/>
    <cellStyle name="常规 2 6 5" xfId="268"/>
    <cellStyle name="常规 2 6 6" xfId="269"/>
    <cellStyle name="常规 2 9 6" xfId="270"/>
    <cellStyle name="常规 2 7" xfId="271"/>
    <cellStyle name="常规 2 7 10" xfId="272"/>
    <cellStyle name="常规 2 7 2" xfId="273"/>
    <cellStyle name="常规 2 7 4" xfId="274"/>
    <cellStyle name="常规 2 7 5" xfId="275"/>
    <cellStyle name="常规 2 7 6" xfId="276"/>
    <cellStyle name="常规 2 7 7" xfId="277"/>
    <cellStyle name="常规 2 7 8" xfId="278"/>
    <cellStyle name="常规 2 7 9" xfId="279"/>
    <cellStyle name="常规 2 8 10" xfId="280"/>
    <cellStyle name="常规 2 8 2" xfId="281"/>
    <cellStyle name="常规 2 8 3" xfId="282"/>
    <cellStyle name="常规 2 8 4" xfId="283"/>
    <cellStyle name="常规_07功能方案" xfId="284"/>
    <cellStyle name="常规 2 9 8" xfId="285"/>
    <cellStyle name="常规 2 9" xfId="286"/>
    <cellStyle name="常规 2 9 9" xfId="287"/>
    <cellStyle name="常规 2 9_2016年综合预算执行情况(06)" xfId="288"/>
    <cellStyle name="注释 6" xfId="289"/>
    <cellStyle name="常规 3 10" xfId="290"/>
    <cellStyle name="常规 3 2" xfId="291"/>
    <cellStyle name="常规 3 3" xfId="292"/>
    <cellStyle name="常规 3 4" xfId="293"/>
    <cellStyle name="常规 3 5" xfId="294"/>
    <cellStyle name="常规 3 6" xfId="295"/>
    <cellStyle name="常规 3 7" xfId="296"/>
    <cellStyle name="常规 3 8" xfId="297"/>
    <cellStyle name="常规 3 9" xfId="298"/>
    <cellStyle name="常规 3_2016年综合预算执行情况(06)" xfId="299"/>
    <cellStyle name="常规 7" xfId="300"/>
    <cellStyle name="常规 8" xfId="301"/>
    <cellStyle name="常规 9" xfId="302"/>
    <cellStyle name="千分位[0]_laroux" xfId="303"/>
    <cellStyle name="常规_2016年综合预算执行情况(12)" xfId="304"/>
    <cellStyle name="常规_Book1 (version 1)" xfId="305"/>
    <cellStyle name="常规_正常公用经费" xfId="306"/>
    <cellStyle name="常规_支出明细情况" xfId="307"/>
    <cellStyle name="常规_支出明细情况_滦财预(2015)9号附件三、四，专项、项目表" xfId="308"/>
    <cellStyle name="好_非税收入正式1212" xfId="309"/>
    <cellStyle name="千位[0]_E22" xfId="310"/>
    <cellStyle name="千位_E22" xfId="311"/>
    <cellStyle name="样式 1" xfId="312"/>
    <cellStyle name="样式 1 2" xfId="313"/>
    <cellStyle name="样式 1 3" xfId="314"/>
    <cellStyle name="注释 2" xfId="315"/>
    <cellStyle name="注释 7" xfId="316"/>
    <cellStyle name="注释 8" xfId="317"/>
    <cellStyle name="注释 9" xfId="318"/>
    <cellStyle name="常规_综合预算台账2015年10月份_2016年综合预算执行情况(10)" xfId="319"/>
    <cellStyle name="常规_支出明细情况_2016年综合预算(正式)" xfId="320"/>
    <cellStyle name="常规_专项及项目表格_2017年预算表1215_2018年项目预算民政局" xfId="321"/>
    <cellStyle name="常规_支出明细情况_2017年预算表1215_2018年项目预算民政局" xfId="322"/>
    <cellStyle name="常规_专项及项目表格" xfId="323"/>
    <cellStyle name="常规_2016年综合预算执行情况(09)" xfId="324"/>
    <cellStyle name="常规_专项及项目表格_2018年项目预算民政局" xfId="325"/>
    <cellStyle name="常规 5_2016年综合预算(正式)" xfId="3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1"/>
  <sheetViews>
    <sheetView tabSelected="1" zoomScaleSheetLayoutView="100" workbookViewId="0" topLeftCell="A1">
      <selection activeCell="G3" sqref="G3"/>
    </sheetView>
  </sheetViews>
  <sheetFormatPr defaultColWidth="9.00390625" defaultRowHeight="14.25"/>
  <cols>
    <col min="1" max="1" width="31.25390625" style="0" customWidth="1"/>
    <col min="2" max="4" width="16.125" style="0" customWidth="1"/>
    <col min="5" max="5" width="18.00390625" style="0" customWidth="1"/>
    <col min="6" max="6" width="13.75390625" style="0" bestFit="1" customWidth="1"/>
    <col min="11" max="11" width="15.125" style="0" customWidth="1"/>
  </cols>
  <sheetData>
    <row r="1" ht="25.5" customHeight="1">
      <c r="A1" t="s">
        <v>0</v>
      </c>
    </row>
    <row r="2" spans="1:5" ht="28.5" customHeight="1">
      <c r="A2" s="85" t="s">
        <v>1</v>
      </c>
      <c r="B2" s="85"/>
      <c r="C2" s="85"/>
      <c r="D2" s="85"/>
      <c r="E2" s="115"/>
    </row>
    <row r="3" spans="1:4" ht="21" customHeight="1">
      <c r="A3" s="55"/>
      <c r="B3" s="55"/>
      <c r="C3" s="55"/>
      <c r="D3" s="116" t="s">
        <v>2</v>
      </c>
    </row>
    <row r="4" spans="1:4" ht="49.5" customHeight="1">
      <c r="A4" s="117" t="s">
        <v>3</v>
      </c>
      <c r="B4" s="117" t="s">
        <v>4</v>
      </c>
      <c r="C4" s="117" t="s">
        <v>5</v>
      </c>
      <c r="D4" s="117" t="s">
        <v>6</v>
      </c>
    </row>
    <row r="5" spans="1:4" ht="49.5" customHeight="1">
      <c r="A5" s="118" t="s">
        <v>7</v>
      </c>
      <c r="B5" s="119">
        <f>SUM(B6:B9)</f>
        <v>371000</v>
      </c>
      <c r="C5" s="119">
        <f>SUM(C6:C9)</f>
        <v>-23700</v>
      </c>
      <c r="D5" s="119">
        <f>SUM(D6:D9)</f>
        <v>347300</v>
      </c>
    </row>
    <row r="6" spans="1:4" ht="49.5" customHeight="1">
      <c r="A6" s="118" t="s">
        <v>8</v>
      </c>
      <c r="B6" s="119">
        <v>190000</v>
      </c>
      <c r="C6" s="119">
        <v>15000</v>
      </c>
      <c r="D6" s="119">
        <f aca="true" t="shared" si="0" ref="D6:D11">B6+C6</f>
        <v>205000</v>
      </c>
    </row>
    <row r="7" spans="1:10" ht="49.5" customHeight="1">
      <c r="A7" s="118" t="s">
        <v>9</v>
      </c>
      <c r="B7" s="119">
        <v>75000</v>
      </c>
      <c r="C7" s="119">
        <f>-8900+600</f>
        <v>-8300</v>
      </c>
      <c r="D7" s="119">
        <f t="shared" si="0"/>
        <v>66700</v>
      </c>
      <c r="J7" s="121"/>
    </row>
    <row r="8" spans="1:10" ht="49.5" customHeight="1">
      <c r="A8" s="118" t="s">
        <v>10</v>
      </c>
      <c r="B8" s="119">
        <v>46000</v>
      </c>
      <c r="C8" s="119">
        <f>30400-800</f>
        <v>29600</v>
      </c>
      <c r="D8" s="119">
        <f t="shared" si="0"/>
        <v>75600</v>
      </c>
      <c r="J8" s="121"/>
    </row>
    <row r="9" spans="1:10" ht="49.5" customHeight="1">
      <c r="A9" s="118" t="s">
        <v>11</v>
      </c>
      <c r="B9" s="119">
        <v>60000</v>
      </c>
      <c r="C9" s="119">
        <v>-60000</v>
      </c>
      <c r="D9" s="119">
        <f t="shared" si="0"/>
        <v>0</v>
      </c>
      <c r="J9" s="121"/>
    </row>
    <row r="10" spans="1:4" ht="49.5" customHeight="1">
      <c r="A10" s="120" t="s">
        <v>12</v>
      </c>
      <c r="B10" s="38">
        <v>371000</v>
      </c>
      <c r="C10" s="38">
        <f>-38500-200</f>
        <v>-38700</v>
      </c>
      <c r="D10" s="119">
        <f t="shared" si="0"/>
        <v>332300</v>
      </c>
    </row>
    <row r="11" spans="1:4" ht="49.5" customHeight="1">
      <c r="A11" s="120" t="s">
        <v>13</v>
      </c>
      <c r="B11" s="38">
        <v>0</v>
      </c>
      <c r="C11" s="38">
        <v>15000</v>
      </c>
      <c r="D11" s="119">
        <f t="shared" si="0"/>
        <v>15000</v>
      </c>
    </row>
  </sheetData>
  <sheetProtection/>
  <mergeCells count="1">
    <mergeCell ref="A2:D2"/>
  </mergeCells>
  <printOptions horizontalCentered="1"/>
  <pageMargins left="0.75" right="0.75" top="1" bottom="1" header="0.51" footer="0.51"/>
  <pageSetup horizontalDpi="600" verticalDpi="600" orientation="portrait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SheetLayoutView="100" workbookViewId="0" topLeftCell="A13">
      <selection activeCell="C6" sqref="C6"/>
    </sheetView>
  </sheetViews>
  <sheetFormatPr defaultColWidth="9.00390625" defaultRowHeight="14.25"/>
  <cols>
    <col min="1" max="1" width="30.50390625" style="96" customWidth="1"/>
    <col min="2" max="2" width="16.25390625" style="98" customWidth="1"/>
    <col min="3" max="4" width="16.25390625" style="99" customWidth="1"/>
    <col min="5" max="16384" width="9.00390625" style="96" customWidth="1"/>
  </cols>
  <sheetData>
    <row r="1" ht="30" customHeight="1">
      <c r="A1" s="100" t="s">
        <v>14</v>
      </c>
    </row>
    <row r="2" spans="1:4" s="96" customFormat="1" ht="22.5" customHeight="1">
      <c r="A2" s="101" t="s">
        <v>15</v>
      </c>
      <c r="B2" s="101"/>
      <c r="C2" s="101"/>
      <c r="D2" s="101"/>
    </row>
    <row r="3" spans="1:4" s="96" customFormat="1" ht="18" customHeight="1">
      <c r="A3" s="102" t="s">
        <v>2</v>
      </c>
      <c r="B3" s="98"/>
      <c r="C3" s="98"/>
      <c r="D3" s="98"/>
    </row>
    <row r="4" spans="1:4" s="96" customFormat="1" ht="21" customHeight="1">
      <c r="A4" s="103" t="s">
        <v>16</v>
      </c>
      <c r="B4" s="104" t="s">
        <v>17</v>
      </c>
      <c r="C4" s="105" t="s">
        <v>5</v>
      </c>
      <c r="D4" s="105" t="s">
        <v>6</v>
      </c>
    </row>
    <row r="5" spans="1:4" s="97" customFormat="1" ht="21" customHeight="1">
      <c r="A5" s="106" t="s">
        <v>18</v>
      </c>
      <c r="B5" s="107">
        <f>B6+B22</f>
        <v>190000</v>
      </c>
      <c r="C5" s="107">
        <f>C6+C22</f>
        <v>15000</v>
      </c>
      <c r="D5" s="107">
        <f>D6+D22</f>
        <v>205000</v>
      </c>
    </row>
    <row r="6" spans="1:4" s="97" customFormat="1" ht="21" customHeight="1">
      <c r="A6" s="106" t="s">
        <v>19</v>
      </c>
      <c r="B6" s="107">
        <f>SUM(B7:B21)</f>
        <v>158000</v>
      </c>
      <c r="C6" s="107">
        <f>SUM(C7:C21)</f>
        <v>32000</v>
      </c>
      <c r="D6" s="107">
        <f>SUM(D7:D21)</f>
        <v>190000</v>
      </c>
    </row>
    <row r="7" spans="1:4" s="96" customFormat="1" ht="21" customHeight="1">
      <c r="A7" s="108" t="s">
        <v>20</v>
      </c>
      <c r="B7" s="109">
        <f>164200*0.35+400*0.35</f>
        <v>57610</v>
      </c>
      <c r="C7" s="110">
        <f>D7-B7</f>
        <v>15208</v>
      </c>
      <c r="D7" s="110">
        <v>72818</v>
      </c>
    </row>
    <row r="8" spans="1:4" s="96" customFormat="1" ht="21" customHeight="1">
      <c r="A8" s="111" t="s">
        <v>21</v>
      </c>
      <c r="B8" s="109">
        <f>147650*0.2+5900*0.2</f>
        <v>30710</v>
      </c>
      <c r="C8" s="110">
        <f aca="true" t="shared" si="0" ref="C8:C21">D8-B8</f>
        <v>13077</v>
      </c>
      <c r="D8" s="110">
        <v>43787</v>
      </c>
    </row>
    <row r="9" spans="1:4" s="96" customFormat="1" ht="21" customHeight="1">
      <c r="A9" s="108" t="s">
        <v>22</v>
      </c>
      <c r="B9" s="109">
        <v>0</v>
      </c>
      <c r="C9" s="110">
        <f t="shared" si="0"/>
        <v>0</v>
      </c>
      <c r="D9" s="110"/>
    </row>
    <row r="10" spans="1:4" s="96" customFormat="1" ht="21" customHeight="1">
      <c r="A10" s="108" t="s">
        <v>23</v>
      </c>
      <c r="B10" s="109">
        <f>6100*0.3</f>
        <v>1830</v>
      </c>
      <c r="C10" s="110">
        <f t="shared" si="0"/>
        <v>677</v>
      </c>
      <c r="D10" s="110">
        <v>2507</v>
      </c>
    </row>
    <row r="11" spans="1:4" s="96" customFormat="1" ht="21" customHeight="1">
      <c r="A11" s="108" t="s">
        <v>24</v>
      </c>
      <c r="B11" s="109">
        <f>11160*0.4</f>
        <v>4464</v>
      </c>
      <c r="C11" s="110">
        <f t="shared" si="0"/>
        <v>-586</v>
      </c>
      <c r="D11" s="110">
        <v>3878</v>
      </c>
    </row>
    <row r="12" spans="1:4" s="96" customFormat="1" ht="21" customHeight="1">
      <c r="A12" s="108" t="s">
        <v>25</v>
      </c>
      <c r="B12" s="109">
        <f>5700*0.35</f>
        <v>1995</v>
      </c>
      <c r="C12" s="110">
        <f t="shared" si="0"/>
        <v>-220</v>
      </c>
      <c r="D12" s="110">
        <v>1775</v>
      </c>
    </row>
    <row r="13" spans="1:4" s="96" customFormat="1" ht="21" customHeight="1">
      <c r="A13" s="108" t="s">
        <v>26</v>
      </c>
      <c r="B13" s="109">
        <f>17126*0.85-0.3</f>
        <v>14557</v>
      </c>
      <c r="C13" s="110">
        <f t="shared" si="0"/>
        <v>-7318</v>
      </c>
      <c r="D13" s="110">
        <v>7239</v>
      </c>
    </row>
    <row r="14" spans="1:4" s="96" customFormat="1" ht="21" customHeight="1">
      <c r="A14" s="108" t="s">
        <v>27</v>
      </c>
      <c r="B14" s="109">
        <f>8310</f>
        <v>8310</v>
      </c>
      <c r="C14" s="110">
        <f t="shared" si="0"/>
        <v>2040</v>
      </c>
      <c r="D14" s="110">
        <v>10350</v>
      </c>
    </row>
    <row r="15" spans="1:4" s="96" customFormat="1" ht="21" customHeight="1">
      <c r="A15" s="108" t="s">
        <v>28</v>
      </c>
      <c r="B15" s="109">
        <v>2500</v>
      </c>
      <c r="C15" s="110">
        <f t="shared" si="0"/>
        <v>60</v>
      </c>
      <c r="D15" s="110">
        <v>2560</v>
      </c>
    </row>
    <row r="16" spans="1:4" s="96" customFormat="1" ht="21" customHeight="1">
      <c r="A16" s="108" t="s">
        <v>29</v>
      </c>
      <c r="B16" s="109">
        <v>4200</v>
      </c>
      <c r="C16" s="110">
        <f t="shared" si="0"/>
        <v>121</v>
      </c>
      <c r="D16" s="110">
        <v>4321</v>
      </c>
    </row>
    <row r="17" spans="1:4" s="96" customFormat="1" ht="21" customHeight="1">
      <c r="A17" s="108" t="s">
        <v>30</v>
      </c>
      <c r="B17" s="112">
        <f>14710</f>
        <v>14710</v>
      </c>
      <c r="C17" s="110">
        <f t="shared" si="0"/>
        <v>487</v>
      </c>
      <c r="D17" s="110">
        <v>15197</v>
      </c>
    </row>
    <row r="18" spans="1:4" s="96" customFormat="1" ht="21" customHeight="1">
      <c r="A18" s="108" t="s">
        <v>31</v>
      </c>
      <c r="B18" s="112">
        <f>3400</f>
        <v>3400</v>
      </c>
      <c r="C18" s="110">
        <f t="shared" si="0"/>
        <v>-251</v>
      </c>
      <c r="D18" s="110">
        <v>3149</v>
      </c>
    </row>
    <row r="19" spans="1:4" s="96" customFormat="1" ht="21" customHeight="1">
      <c r="A19" s="108" t="s">
        <v>32</v>
      </c>
      <c r="B19" s="112">
        <f>3200</f>
        <v>3200</v>
      </c>
      <c r="C19" s="110">
        <f t="shared" si="0"/>
        <v>6458</v>
      </c>
      <c r="D19" s="110">
        <v>9658</v>
      </c>
    </row>
    <row r="20" spans="1:4" s="96" customFormat="1" ht="21" customHeight="1">
      <c r="A20" s="108" t="s">
        <v>33</v>
      </c>
      <c r="B20" s="112">
        <f>4870-400</f>
        <v>4470</v>
      </c>
      <c r="C20" s="110">
        <f t="shared" si="0"/>
        <v>-605</v>
      </c>
      <c r="D20" s="110">
        <v>3865</v>
      </c>
    </row>
    <row r="21" spans="1:4" s="96" customFormat="1" ht="21" customHeight="1">
      <c r="A21" s="108" t="s">
        <v>34</v>
      </c>
      <c r="B21" s="112">
        <f>6500-456</f>
        <v>6044</v>
      </c>
      <c r="C21" s="110">
        <f t="shared" si="0"/>
        <v>2852</v>
      </c>
      <c r="D21" s="110">
        <v>8896</v>
      </c>
    </row>
    <row r="22" spans="1:4" s="97" customFormat="1" ht="21" customHeight="1">
      <c r="A22" s="106" t="s">
        <v>35</v>
      </c>
      <c r="B22" s="113">
        <f>SUM(B23:B29)</f>
        <v>32000</v>
      </c>
      <c r="C22" s="113">
        <f>SUM(C23:C29)</f>
        <v>-17000</v>
      </c>
      <c r="D22" s="113">
        <f>SUM(D23:D29)</f>
        <v>15000</v>
      </c>
    </row>
    <row r="23" spans="1:4" s="96" customFormat="1" ht="21" customHeight="1">
      <c r="A23" s="108" t="s">
        <v>36</v>
      </c>
      <c r="B23" s="109">
        <v>4780</v>
      </c>
      <c r="C23" s="110">
        <f aca="true" t="shared" si="1" ref="C23:C29">D23-B23</f>
        <v>1220</v>
      </c>
      <c r="D23" s="110">
        <v>6000</v>
      </c>
    </row>
    <row r="24" spans="1:4" s="96" customFormat="1" ht="21" customHeight="1">
      <c r="A24" s="108" t="s">
        <v>37</v>
      </c>
      <c r="B24" s="109">
        <v>6561</v>
      </c>
      <c r="C24" s="110">
        <f t="shared" si="1"/>
        <v>-4965</v>
      </c>
      <c r="D24" s="110">
        <v>1596</v>
      </c>
    </row>
    <row r="25" spans="1:4" s="96" customFormat="1" ht="21" customHeight="1">
      <c r="A25" s="108" t="s">
        <v>38</v>
      </c>
      <c r="B25" s="109">
        <v>8158</v>
      </c>
      <c r="C25" s="110">
        <f t="shared" si="1"/>
        <v>-7358</v>
      </c>
      <c r="D25" s="110">
        <v>800</v>
      </c>
    </row>
    <row r="26" spans="1:4" s="96" customFormat="1" ht="21" customHeight="1">
      <c r="A26" s="108" t="s">
        <v>39</v>
      </c>
      <c r="B26" s="109">
        <v>0</v>
      </c>
      <c r="C26" s="110">
        <f t="shared" si="1"/>
        <v>0</v>
      </c>
      <c r="D26" s="110">
        <v>0</v>
      </c>
    </row>
    <row r="27" spans="1:4" s="96" customFormat="1" ht="21" customHeight="1">
      <c r="A27" s="108" t="s">
        <v>40</v>
      </c>
      <c r="B27" s="109">
        <v>12441</v>
      </c>
      <c r="C27" s="110">
        <f t="shared" si="1"/>
        <v>-5841</v>
      </c>
      <c r="D27" s="110">
        <v>6600</v>
      </c>
    </row>
    <row r="28" spans="1:4" s="96" customFormat="1" ht="21" customHeight="1">
      <c r="A28" s="108" t="s">
        <v>41</v>
      </c>
      <c r="B28" s="109">
        <v>60</v>
      </c>
      <c r="C28" s="110">
        <f t="shared" si="1"/>
        <v>-56</v>
      </c>
      <c r="D28" s="110">
        <v>4</v>
      </c>
    </row>
    <row r="29" spans="1:4" s="96" customFormat="1" ht="21" customHeight="1">
      <c r="A29" s="108" t="s">
        <v>42</v>
      </c>
      <c r="B29" s="114">
        <v>0</v>
      </c>
      <c r="C29" s="110">
        <f t="shared" si="1"/>
        <v>0</v>
      </c>
      <c r="D29" s="110"/>
    </row>
  </sheetData>
  <sheetProtection/>
  <mergeCells count="2">
    <mergeCell ref="A2:D2"/>
    <mergeCell ref="A3:D3"/>
  </mergeCells>
  <printOptions/>
  <pageMargins left="0.75" right="0.75" top="1" bottom="1" header="0.51" footer="0.51"/>
  <pageSetup horizontalDpi="600" verticalDpi="600" orientation="portrait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F36"/>
  <sheetViews>
    <sheetView zoomScaleSheetLayoutView="100" workbookViewId="0" topLeftCell="A1">
      <pane xSplit="2" ySplit="4" topLeftCell="C5" activePane="bottomRight" state="frozen"/>
      <selection pane="bottomRight" activeCell="J7" sqref="J7"/>
    </sheetView>
  </sheetViews>
  <sheetFormatPr defaultColWidth="9.00390625" defaultRowHeight="14.25"/>
  <cols>
    <col min="1" max="1" width="3.875" style="0" hidden="1" customWidth="1"/>
    <col min="2" max="2" width="7.50390625" style="55" customWidth="1"/>
    <col min="3" max="3" width="21.625" style="0" customWidth="1"/>
    <col min="4" max="6" width="18.25390625" style="0" customWidth="1"/>
  </cols>
  <sheetData>
    <row r="1" ht="18" customHeight="1">
      <c r="B1" s="55" t="s">
        <v>43</v>
      </c>
    </row>
    <row r="2" spans="2:6" ht="19.5" customHeight="1">
      <c r="B2" s="85" t="s">
        <v>44</v>
      </c>
      <c r="C2" s="85"/>
      <c r="D2" s="85"/>
      <c r="E2" s="85"/>
      <c r="F2" s="85"/>
    </row>
    <row r="3" ht="19.5" customHeight="1">
      <c r="F3" s="86" t="s">
        <v>2</v>
      </c>
    </row>
    <row r="4" spans="2:6" s="84" customFormat="1" ht="30.75" customHeight="1">
      <c r="B4" s="87" t="s">
        <v>45</v>
      </c>
      <c r="C4" s="88" t="s">
        <v>46</v>
      </c>
      <c r="D4" s="88" t="s">
        <v>4</v>
      </c>
      <c r="E4" s="88" t="s">
        <v>5</v>
      </c>
      <c r="F4" s="88" t="s">
        <v>6</v>
      </c>
    </row>
    <row r="5" spans="2:6" s="84" customFormat="1" ht="25.5" customHeight="1">
      <c r="B5" s="89"/>
      <c r="C5" s="90" t="s">
        <v>47</v>
      </c>
      <c r="D5" s="90">
        <f aca="true" t="shared" si="0" ref="D5:F5">SUM(D6:D26)</f>
        <v>371000</v>
      </c>
      <c r="E5" s="90">
        <f t="shared" si="0"/>
        <v>-38700</v>
      </c>
      <c r="F5" s="90">
        <f t="shared" si="0"/>
        <v>332300</v>
      </c>
    </row>
    <row r="6" spans="2:6" s="84" customFormat="1" ht="25.5" customHeight="1">
      <c r="B6" s="91">
        <v>201</v>
      </c>
      <c r="C6" s="92" t="s">
        <v>48</v>
      </c>
      <c r="D6" s="93">
        <v>62633</v>
      </c>
      <c r="E6" s="93">
        <f aca="true" t="shared" si="1" ref="E6:E26">F6-D6</f>
        <v>-13578</v>
      </c>
      <c r="F6" s="90">
        <f>47500+1555</f>
        <v>49055</v>
      </c>
    </row>
    <row r="7" spans="2:6" s="84" customFormat="1" ht="25.5" customHeight="1">
      <c r="B7" s="91">
        <v>204</v>
      </c>
      <c r="C7" s="92" t="s">
        <v>49</v>
      </c>
      <c r="D7" s="88">
        <v>17595</v>
      </c>
      <c r="E7" s="88">
        <f t="shared" si="1"/>
        <v>-908</v>
      </c>
      <c r="F7" s="90">
        <f>16387+300</f>
        <v>16687</v>
      </c>
    </row>
    <row r="8" spans="2:6" s="84" customFormat="1" ht="25.5" customHeight="1">
      <c r="B8" s="91">
        <v>205</v>
      </c>
      <c r="C8" s="92" t="s">
        <v>50</v>
      </c>
      <c r="D8" s="88">
        <v>97813</v>
      </c>
      <c r="E8" s="88">
        <f t="shared" si="1"/>
        <v>-26311</v>
      </c>
      <c r="F8" s="90">
        <f>71002+500</f>
        <v>71502</v>
      </c>
    </row>
    <row r="9" spans="2:6" s="84" customFormat="1" ht="25.5" customHeight="1">
      <c r="B9" s="91">
        <v>206</v>
      </c>
      <c r="C9" s="92" t="s">
        <v>51</v>
      </c>
      <c r="D9" s="88">
        <v>8280</v>
      </c>
      <c r="E9" s="88">
        <f t="shared" si="1"/>
        <v>-2515</v>
      </c>
      <c r="F9" s="90">
        <f>5465+300</f>
        <v>5765</v>
      </c>
    </row>
    <row r="10" spans="2:6" s="84" customFormat="1" ht="25.5" customHeight="1">
      <c r="B10" s="91">
        <v>207</v>
      </c>
      <c r="C10" s="92" t="s">
        <v>52</v>
      </c>
      <c r="D10" s="88">
        <v>5750</v>
      </c>
      <c r="E10" s="88">
        <f t="shared" si="1"/>
        <v>-2807</v>
      </c>
      <c r="F10" s="90">
        <f>2743+200</f>
        <v>2943</v>
      </c>
    </row>
    <row r="11" spans="2:6" s="84" customFormat="1" ht="25.5" customHeight="1">
      <c r="B11" s="91">
        <v>208</v>
      </c>
      <c r="C11" s="92" t="s">
        <v>53</v>
      </c>
      <c r="D11" s="88">
        <v>43225</v>
      </c>
      <c r="E11" s="88">
        <f t="shared" si="1"/>
        <v>1381</v>
      </c>
      <c r="F11" s="90">
        <f>43106+1500</f>
        <v>44606</v>
      </c>
    </row>
    <row r="12" spans="2:6" s="84" customFormat="1" ht="25.5" customHeight="1">
      <c r="B12" s="91">
        <v>210</v>
      </c>
      <c r="C12" s="92" t="s">
        <v>54</v>
      </c>
      <c r="D12" s="88">
        <v>53250</v>
      </c>
      <c r="E12" s="88">
        <f t="shared" si="1"/>
        <v>-9681</v>
      </c>
      <c r="F12" s="90">
        <f>43069+500</f>
        <v>43569</v>
      </c>
    </row>
    <row r="13" spans="2:6" s="84" customFormat="1" ht="25.5" customHeight="1">
      <c r="B13" s="91">
        <v>211</v>
      </c>
      <c r="C13" s="92" t="s">
        <v>55</v>
      </c>
      <c r="D13" s="88">
        <v>3253</v>
      </c>
      <c r="E13" s="88">
        <f t="shared" si="1"/>
        <v>10532</v>
      </c>
      <c r="F13" s="90">
        <f>13285+500</f>
        <v>13785</v>
      </c>
    </row>
    <row r="14" spans="2:6" s="84" customFormat="1" ht="25.5" customHeight="1">
      <c r="B14" s="91">
        <v>212</v>
      </c>
      <c r="C14" s="92" t="s">
        <v>56</v>
      </c>
      <c r="D14" s="88">
        <v>15783</v>
      </c>
      <c r="E14" s="88">
        <f t="shared" si="1"/>
        <v>-3183</v>
      </c>
      <c r="F14" s="90">
        <f>11100+1500</f>
        <v>12600</v>
      </c>
    </row>
    <row r="15" spans="2:6" s="84" customFormat="1" ht="25.5" customHeight="1">
      <c r="B15" s="91">
        <v>213</v>
      </c>
      <c r="C15" s="92" t="s">
        <v>57</v>
      </c>
      <c r="D15" s="88">
        <v>29287</v>
      </c>
      <c r="E15" s="88">
        <f t="shared" si="1"/>
        <v>-1034</v>
      </c>
      <c r="F15" s="90">
        <f>27253+1000</f>
        <v>28253</v>
      </c>
    </row>
    <row r="16" spans="2:6" s="84" customFormat="1" ht="25.5" customHeight="1">
      <c r="B16" s="91">
        <v>214</v>
      </c>
      <c r="C16" s="92" t="s">
        <v>58</v>
      </c>
      <c r="D16" s="88">
        <v>5977</v>
      </c>
      <c r="E16" s="88">
        <f t="shared" si="1"/>
        <v>2454</v>
      </c>
      <c r="F16" s="90">
        <f>8031+400</f>
        <v>8431</v>
      </c>
    </row>
    <row r="17" spans="2:6" s="84" customFormat="1" ht="25.5" customHeight="1">
      <c r="B17" s="91">
        <v>215</v>
      </c>
      <c r="C17" s="92" t="s">
        <v>59</v>
      </c>
      <c r="D17" s="88">
        <v>1041</v>
      </c>
      <c r="E17" s="88">
        <f t="shared" si="1"/>
        <v>10029</v>
      </c>
      <c r="F17" s="90">
        <f>10970+100</f>
        <v>11070</v>
      </c>
    </row>
    <row r="18" spans="2:6" s="84" customFormat="1" ht="25.5" customHeight="1">
      <c r="B18" s="91">
        <v>216</v>
      </c>
      <c r="C18" s="92" t="s">
        <v>60</v>
      </c>
      <c r="D18" s="88">
        <v>741</v>
      </c>
      <c r="E18" s="88">
        <f t="shared" si="1"/>
        <v>-254</v>
      </c>
      <c r="F18" s="90">
        <v>487</v>
      </c>
    </row>
    <row r="19" spans="2:6" s="84" customFormat="1" ht="25.5" customHeight="1">
      <c r="B19" s="91">
        <v>217</v>
      </c>
      <c r="C19" s="92" t="s">
        <v>61</v>
      </c>
      <c r="D19" s="88">
        <v>0</v>
      </c>
      <c r="E19" s="88">
        <v>0</v>
      </c>
      <c r="F19" s="90">
        <v>0</v>
      </c>
    </row>
    <row r="20" spans="2:6" s="84" customFormat="1" ht="25.5" customHeight="1">
      <c r="B20" s="91">
        <v>220</v>
      </c>
      <c r="C20" s="92" t="s">
        <v>62</v>
      </c>
      <c r="D20" s="88">
        <v>4722</v>
      </c>
      <c r="E20" s="88">
        <f t="shared" si="1"/>
        <v>855</v>
      </c>
      <c r="F20" s="90">
        <f>5444+133</f>
        <v>5577</v>
      </c>
    </row>
    <row r="21" spans="2:6" s="84" customFormat="1" ht="25.5" customHeight="1">
      <c r="B21" s="91">
        <v>221</v>
      </c>
      <c r="C21" s="92" t="s">
        <v>63</v>
      </c>
      <c r="D21" s="88">
        <v>9170</v>
      </c>
      <c r="E21" s="88">
        <f t="shared" si="1"/>
        <v>-925</v>
      </c>
      <c r="F21" s="90">
        <v>8245</v>
      </c>
    </row>
    <row r="22" spans="2:6" s="84" customFormat="1" ht="25.5" customHeight="1">
      <c r="B22" s="91">
        <v>222</v>
      </c>
      <c r="C22" s="92" t="s">
        <v>64</v>
      </c>
      <c r="D22" s="88">
        <v>710</v>
      </c>
      <c r="E22" s="88">
        <f t="shared" si="1"/>
        <v>247</v>
      </c>
      <c r="F22" s="90">
        <v>957</v>
      </c>
    </row>
    <row r="23" spans="2:6" s="84" customFormat="1" ht="25.5" customHeight="1">
      <c r="B23" s="91">
        <v>227</v>
      </c>
      <c r="C23" s="92" t="s">
        <v>65</v>
      </c>
      <c r="D23" s="88">
        <v>3000</v>
      </c>
      <c r="E23" s="88">
        <f t="shared" si="1"/>
        <v>-3000</v>
      </c>
      <c r="F23" s="90"/>
    </row>
    <row r="24" spans="2:6" s="84" customFormat="1" ht="25.5" customHeight="1">
      <c r="B24" s="91">
        <v>229</v>
      </c>
      <c r="C24" s="92" t="s">
        <v>66</v>
      </c>
      <c r="D24" s="88">
        <v>0</v>
      </c>
      <c r="E24" s="88">
        <f t="shared" si="1"/>
        <v>0</v>
      </c>
      <c r="F24" s="90"/>
    </row>
    <row r="25" spans="2:6" s="84" customFormat="1" ht="25.5" customHeight="1">
      <c r="B25" s="91">
        <v>230</v>
      </c>
      <c r="C25" s="92" t="s">
        <v>67</v>
      </c>
      <c r="D25" s="88">
        <v>200</v>
      </c>
      <c r="E25" s="88">
        <f t="shared" si="1"/>
        <v>0</v>
      </c>
      <c r="F25" s="90">
        <v>200</v>
      </c>
    </row>
    <row r="26" spans="2:6" s="84" customFormat="1" ht="25.5" customHeight="1">
      <c r="B26" s="91">
        <v>232</v>
      </c>
      <c r="C26" s="92" t="s">
        <v>68</v>
      </c>
      <c r="D26" s="88">
        <v>8570</v>
      </c>
      <c r="E26" s="88">
        <f t="shared" si="1"/>
        <v>-2</v>
      </c>
      <c r="F26" s="90">
        <v>8568</v>
      </c>
    </row>
    <row r="29" ht="31.5" customHeight="1">
      <c r="B29"/>
    </row>
    <row r="30" ht="31.5" customHeight="1">
      <c r="B30"/>
    </row>
    <row r="31" ht="31.5" customHeight="1">
      <c r="B31"/>
    </row>
    <row r="32" ht="31.5" customHeight="1">
      <c r="B32"/>
    </row>
    <row r="33" ht="31.5" customHeight="1">
      <c r="B33"/>
    </row>
    <row r="34" ht="31.5" customHeight="1">
      <c r="B34"/>
    </row>
    <row r="35" ht="31.5" customHeight="1">
      <c r="B35"/>
    </row>
    <row r="36" spans="2:4" ht="31.5" customHeight="1">
      <c r="B36" s="94"/>
      <c r="C36" s="94"/>
      <c r="D36" s="95"/>
    </row>
  </sheetData>
  <sheetProtection/>
  <mergeCells count="1">
    <mergeCell ref="B2:F2"/>
  </mergeCells>
  <printOptions horizontalCentered="1"/>
  <pageMargins left="0.75" right="0.75" top="0.98" bottom="0.98" header="0.51" footer="0.51"/>
  <pageSetup horizontalDpi="600" verticalDpi="600" orientation="portrait" paperSize="9" scale="90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U85"/>
  <sheetViews>
    <sheetView zoomScaleSheetLayoutView="100" workbookViewId="0" topLeftCell="A4">
      <selection activeCell="H9" sqref="H9"/>
    </sheetView>
  </sheetViews>
  <sheetFormatPr defaultColWidth="9.00390625" defaultRowHeight="14.25"/>
  <cols>
    <col min="1" max="1" width="7.375" style="0" customWidth="1"/>
    <col min="2" max="2" width="43.125" style="0" customWidth="1"/>
    <col min="3" max="3" width="9.625" style="0" customWidth="1"/>
    <col min="4" max="4" width="9.50390625" style="0" customWidth="1"/>
    <col min="5" max="5" width="9.375" style="0" customWidth="1"/>
    <col min="6" max="6" width="36.75390625" style="0" customWidth="1"/>
    <col min="7" max="7" width="12.625" style="0" bestFit="1" customWidth="1"/>
  </cols>
  <sheetData>
    <row r="1" ht="19.5" customHeight="1">
      <c r="A1" s="55" t="s">
        <v>69</v>
      </c>
    </row>
    <row r="2" spans="1:6" ht="24.75" customHeight="1">
      <c r="A2" s="56" t="s">
        <v>70</v>
      </c>
      <c r="B2" s="56"/>
      <c r="C2" s="56"/>
      <c r="D2" s="56"/>
      <c r="E2" s="56"/>
      <c r="F2" s="56"/>
    </row>
    <row r="3" spans="1:6" ht="19.5" customHeight="1">
      <c r="A3" s="57" t="s">
        <v>2</v>
      </c>
      <c r="B3" s="57"/>
      <c r="C3" s="58"/>
      <c r="D3" s="58"/>
      <c r="E3" s="58"/>
      <c r="F3" s="59"/>
    </row>
    <row r="4" spans="1:6" ht="30" customHeight="1">
      <c r="A4" s="60" t="s">
        <v>71</v>
      </c>
      <c r="B4" s="61" t="s">
        <v>3</v>
      </c>
      <c r="C4" s="60" t="s">
        <v>72</v>
      </c>
      <c r="D4" s="62" t="s">
        <v>73</v>
      </c>
      <c r="E4" s="62" t="s">
        <v>74</v>
      </c>
      <c r="F4" s="62" t="s">
        <v>75</v>
      </c>
    </row>
    <row r="5" spans="1:6" ht="30" customHeight="1">
      <c r="A5" s="60"/>
      <c r="B5" s="61" t="s">
        <v>47</v>
      </c>
      <c r="C5" s="63">
        <f>SUM(C6:C84)</f>
        <v>40433.7</v>
      </c>
      <c r="D5" s="63">
        <f>SUM(D6:D84)</f>
        <v>7490.7</v>
      </c>
      <c r="E5" s="63">
        <f>SUM(E6:E84)</f>
        <v>35568</v>
      </c>
      <c r="F5" s="62"/>
    </row>
    <row r="6" spans="1:6" ht="24" customHeight="1">
      <c r="A6" s="64">
        <v>2</v>
      </c>
      <c r="B6" s="65" t="s">
        <v>76</v>
      </c>
      <c r="C6" s="66"/>
      <c r="D6" s="66">
        <v>1000</v>
      </c>
      <c r="E6" s="66"/>
      <c r="F6" s="67" t="s">
        <v>77</v>
      </c>
    </row>
    <row r="7" spans="1:6" ht="24" customHeight="1">
      <c r="A7" s="64">
        <v>3</v>
      </c>
      <c r="B7" s="68" t="s">
        <v>78</v>
      </c>
      <c r="C7" s="69"/>
      <c r="D7" s="66">
        <v>625</v>
      </c>
      <c r="E7" s="69"/>
      <c r="F7" s="67" t="s">
        <v>77</v>
      </c>
    </row>
    <row r="8" spans="1:6" ht="24" customHeight="1">
      <c r="A8" s="64">
        <v>4</v>
      </c>
      <c r="B8" s="68" t="s">
        <v>79</v>
      </c>
      <c r="C8" s="66"/>
      <c r="D8" s="66">
        <v>1000</v>
      </c>
      <c r="E8" s="66"/>
      <c r="F8" s="67" t="s">
        <v>77</v>
      </c>
    </row>
    <row r="9" spans="1:6" ht="24" customHeight="1">
      <c r="A9" s="64">
        <v>5</v>
      </c>
      <c r="B9" s="70" t="s">
        <v>80</v>
      </c>
      <c r="C9" s="71">
        <v>230.3</v>
      </c>
      <c r="D9" s="66"/>
      <c r="E9" s="66">
        <f aca="true" t="shared" si="0" ref="E9:E51">C9-D9</f>
        <v>230.3</v>
      </c>
      <c r="F9" s="72" t="s">
        <v>81</v>
      </c>
    </row>
    <row r="10" spans="1:6" ht="24" customHeight="1">
      <c r="A10" s="64">
        <v>6</v>
      </c>
      <c r="B10" s="70" t="s">
        <v>82</v>
      </c>
      <c r="C10" s="73">
        <v>40</v>
      </c>
      <c r="D10" s="66"/>
      <c r="E10" s="66">
        <f t="shared" si="0"/>
        <v>40</v>
      </c>
      <c r="F10" s="72" t="s">
        <v>81</v>
      </c>
    </row>
    <row r="11" spans="1:6" ht="24" customHeight="1">
      <c r="A11" s="64">
        <v>7</v>
      </c>
      <c r="B11" s="70" t="s">
        <v>83</v>
      </c>
      <c r="C11" s="71">
        <v>13.3</v>
      </c>
      <c r="D11" s="66"/>
      <c r="E11" s="66">
        <f t="shared" si="0"/>
        <v>13.3</v>
      </c>
      <c r="F11" s="72" t="s">
        <v>81</v>
      </c>
    </row>
    <row r="12" spans="1:6" ht="24" customHeight="1">
      <c r="A12" s="64">
        <v>8</v>
      </c>
      <c r="B12" s="70" t="s">
        <v>84</v>
      </c>
      <c r="C12" s="71">
        <v>29.3</v>
      </c>
      <c r="D12" s="66"/>
      <c r="E12" s="66">
        <f t="shared" si="0"/>
        <v>29.3</v>
      </c>
      <c r="F12" s="72" t="s">
        <v>81</v>
      </c>
    </row>
    <row r="13" spans="1:6" ht="24" customHeight="1">
      <c r="A13" s="64">
        <v>9</v>
      </c>
      <c r="B13" s="70" t="s">
        <v>85</v>
      </c>
      <c r="C13" s="73">
        <v>113.6</v>
      </c>
      <c r="D13" s="66"/>
      <c r="E13" s="66">
        <f t="shared" si="0"/>
        <v>113.6</v>
      </c>
      <c r="F13" s="72" t="s">
        <v>81</v>
      </c>
    </row>
    <row r="14" spans="1:6" ht="14.25">
      <c r="A14" s="64">
        <v>10</v>
      </c>
      <c r="B14" s="70" t="s">
        <v>86</v>
      </c>
      <c r="C14" s="71">
        <v>700</v>
      </c>
      <c r="D14" s="66">
        <v>50</v>
      </c>
      <c r="E14" s="66">
        <f t="shared" si="0"/>
        <v>650</v>
      </c>
      <c r="F14" s="72" t="s">
        <v>87</v>
      </c>
    </row>
    <row r="15" spans="1:6" ht="14.25">
      <c r="A15" s="64">
        <v>11</v>
      </c>
      <c r="B15" s="70" t="s">
        <v>88</v>
      </c>
      <c r="C15" s="71">
        <v>1000</v>
      </c>
      <c r="D15" s="66">
        <v>322</v>
      </c>
      <c r="E15" s="66">
        <f t="shared" si="0"/>
        <v>678</v>
      </c>
      <c r="F15" s="67" t="s">
        <v>89</v>
      </c>
    </row>
    <row r="16" spans="1:6" ht="24" customHeight="1">
      <c r="A16" s="64">
        <v>12</v>
      </c>
      <c r="B16" s="70" t="s">
        <v>90</v>
      </c>
      <c r="C16" s="71">
        <v>1000</v>
      </c>
      <c r="D16" s="66">
        <v>90</v>
      </c>
      <c r="E16" s="66">
        <f t="shared" si="0"/>
        <v>910</v>
      </c>
      <c r="F16" s="67" t="s">
        <v>81</v>
      </c>
    </row>
    <row r="17" spans="1:6" ht="24" customHeight="1">
      <c r="A17" s="64">
        <v>13</v>
      </c>
      <c r="B17" s="70" t="s">
        <v>91</v>
      </c>
      <c r="C17" s="71">
        <v>180</v>
      </c>
      <c r="D17" s="66"/>
      <c r="E17" s="66">
        <f t="shared" si="0"/>
        <v>180</v>
      </c>
      <c r="F17" s="67" t="s">
        <v>81</v>
      </c>
    </row>
    <row r="18" spans="1:6" ht="24" customHeight="1">
      <c r="A18" s="64">
        <v>14</v>
      </c>
      <c r="B18" s="70" t="s">
        <v>92</v>
      </c>
      <c r="C18" s="71">
        <v>103</v>
      </c>
      <c r="D18" s="66">
        <v>10.4</v>
      </c>
      <c r="E18" s="66">
        <f t="shared" si="0"/>
        <v>92.6</v>
      </c>
      <c r="F18" s="67" t="s">
        <v>81</v>
      </c>
    </row>
    <row r="19" spans="1:6" ht="24" customHeight="1">
      <c r="A19" s="64">
        <v>15</v>
      </c>
      <c r="B19" s="70" t="s">
        <v>93</v>
      </c>
      <c r="C19" s="71">
        <v>60</v>
      </c>
      <c r="D19" s="66"/>
      <c r="E19" s="66">
        <f t="shared" si="0"/>
        <v>60</v>
      </c>
      <c r="F19" s="67" t="s">
        <v>81</v>
      </c>
    </row>
    <row r="20" spans="1:6" ht="14.25">
      <c r="A20" s="64">
        <v>16</v>
      </c>
      <c r="B20" s="70" t="s">
        <v>94</v>
      </c>
      <c r="C20" s="71">
        <v>20</v>
      </c>
      <c r="D20" s="66"/>
      <c r="E20" s="66">
        <f t="shared" si="0"/>
        <v>20</v>
      </c>
      <c r="F20" s="70" t="s">
        <v>95</v>
      </c>
    </row>
    <row r="21" spans="1:6" ht="14.25">
      <c r="A21" s="64">
        <v>17</v>
      </c>
      <c r="B21" s="70" t="s">
        <v>96</v>
      </c>
      <c r="C21" s="71">
        <v>16</v>
      </c>
      <c r="D21" s="66"/>
      <c r="E21" s="66">
        <f t="shared" si="0"/>
        <v>16</v>
      </c>
      <c r="F21" s="70" t="s">
        <v>95</v>
      </c>
    </row>
    <row r="22" spans="1:6" ht="14.25">
      <c r="A22" s="64">
        <v>18</v>
      </c>
      <c r="B22" s="70" t="s">
        <v>97</v>
      </c>
      <c r="C22" s="71">
        <v>10</v>
      </c>
      <c r="D22" s="66"/>
      <c r="E22" s="66">
        <f t="shared" si="0"/>
        <v>10</v>
      </c>
      <c r="F22" s="70" t="s">
        <v>95</v>
      </c>
    </row>
    <row r="23" spans="1:6" ht="14.25">
      <c r="A23" s="64">
        <v>19</v>
      </c>
      <c r="B23" s="70" t="s">
        <v>98</v>
      </c>
      <c r="C23" s="71">
        <v>6</v>
      </c>
      <c r="D23" s="66"/>
      <c r="E23" s="66">
        <f t="shared" si="0"/>
        <v>6</v>
      </c>
      <c r="F23" s="70" t="s">
        <v>95</v>
      </c>
    </row>
    <row r="24" spans="1:6" ht="14.25">
      <c r="A24" s="64">
        <v>20</v>
      </c>
      <c r="B24" s="70" t="s">
        <v>99</v>
      </c>
      <c r="C24" s="71">
        <v>36</v>
      </c>
      <c r="D24" s="66"/>
      <c r="E24" s="66">
        <f t="shared" si="0"/>
        <v>36</v>
      </c>
      <c r="F24" s="70" t="s">
        <v>95</v>
      </c>
    </row>
    <row r="25" spans="1:6" ht="14.25">
      <c r="A25" s="64">
        <v>21</v>
      </c>
      <c r="B25" s="70" t="s">
        <v>100</v>
      </c>
      <c r="C25" s="71">
        <v>5</v>
      </c>
      <c r="D25" s="66"/>
      <c r="E25" s="66">
        <f t="shared" si="0"/>
        <v>5</v>
      </c>
      <c r="F25" s="70" t="s">
        <v>95</v>
      </c>
    </row>
    <row r="26" spans="1:6" ht="14.25">
      <c r="A26" s="64">
        <v>22</v>
      </c>
      <c r="B26" s="70" t="s">
        <v>101</v>
      </c>
      <c r="C26" s="71">
        <v>280.8</v>
      </c>
      <c r="D26" s="66"/>
      <c r="E26" s="66">
        <f t="shared" si="0"/>
        <v>280.8</v>
      </c>
      <c r="F26" s="67" t="s">
        <v>102</v>
      </c>
    </row>
    <row r="27" spans="1:6" ht="14.25">
      <c r="A27" s="64">
        <v>23</v>
      </c>
      <c r="B27" s="70" t="s">
        <v>103</v>
      </c>
      <c r="C27" s="71">
        <v>142.6</v>
      </c>
      <c r="D27" s="66"/>
      <c r="E27" s="66">
        <f t="shared" si="0"/>
        <v>142.6</v>
      </c>
      <c r="F27" s="67" t="s">
        <v>102</v>
      </c>
    </row>
    <row r="28" spans="1:6" ht="14.25">
      <c r="A28" s="64">
        <v>24</v>
      </c>
      <c r="B28" s="70" t="s">
        <v>104</v>
      </c>
      <c r="C28" s="71">
        <v>19.8</v>
      </c>
      <c r="D28" s="66"/>
      <c r="E28" s="66">
        <f t="shared" si="0"/>
        <v>19.8</v>
      </c>
      <c r="F28" s="67" t="s">
        <v>105</v>
      </c>
    </row>
    <row r="29" spans="1:6" ht="14.25">
      <c r="A29" s="64">
        <v>25</v>
      </c>
      <c r="B29" s="70" t="s">
        <v>106</v>
      </c>
      <c r="C29" s="71">
        <v>172.6</v>
      </c>
      <c r="D29" s="66"/>
      <c r="E29" s="66">
        <f t="shared" si="0"/>
        <v>172.6</v>
      </c>
      <c r="F29" s="67" t="s">
        <v>102</v>
      </c>
    </row>
    <row r="30" spans="1:6" ht="40.5">
      <c r="A30" s="64">
        <v>26</v>
      </c>
      <c r="B30" s="70" t="s">
        <v>107</v>
      </c>
      <c r="C30" s="71">
        <v>132.8</v>
      </c>
      <c r="D30" s="66"/>
      <c r="E30" s="66">
        <f t="shared" si="0"/>
        <v>132.8</v>
      </c>
      <c r="F30" s="67" t="s">
        <v>108</v>
      </c>
    </row>
    <row r="31" spans="1:6" ht="14.25">
      <c r="A31" s="64">
        <v>27</v>
      </c>
      <c r="B31" s="70" t="s">
        <v>109</v>
      </c>
      <c r="C31" s="71">
        <v>271</v>
      </c>
      <c r="D31" s="66"/>
      <c r="E31" s="66">
        <f t="shared" si="0"/>
        <v>271</v>
      </c>
      <c r="F31" s="67" t="s">
        <v>110</v>
      </c>
    </row>
    <row r="32" spans="1:6" ht="14.25">
      <c r="A32" s="64">
        <v>28</v>
      </c>
      <c r="B32" s="70" t="s">
        <v>111</v>
      </c>
      <c r="C32" s="71">
        <v>46.5</v>
      </c>
      <c r="D32" s="66"/>
      <c r="E32" s="66">
        <f t="shared" si="0"/>
        <v>46.5</v>
      </c>
      <c r="F32" s="67" t="s">
        <v>110</v>
      </c>
    </row>
    <row r="33" spans="1:6" ht="14.25">
      <c r="A33" s="64">
        <v>29</v>
      </c>
      <c r="B33" s="70" t="s">
        <v>112</v>
      </c>
      <c r="C33" s="71">
        <v>511.5</v>
      </c>
      <c r="D33" s="66"/>
      <c r="E33" s="66">
        <f t="shared" si="0"/>
        <v>511.5</v>
      </c>
      <c r="F33" s="74" t="s">
        <v>113</v>
      </c>
    </row>
    <row r="34" spans="1:6" ht="24" customHeight="1">
      <c r="A34" s="64">
        <v>30</v>
      </c>
      <c r="B34" s="70" t="s">
        <v>114</v>
      </c>
      <c r="C34" s="71">
        <v>1419.2</v>
      </c>
      <c r="D34" s="66">
        <v>377.1</v>
      </c>
      <c r="E34" s="66">
        <f t="shared" si="0"/>
        <v>1042.1</v>
      </c>
      <c r="F34" s="74" t="s">
        <v>115</v>
      </c>
    </row>
    <row r="35" spans="1:6" ht="24" customHeight="1">
      <c r="A35" s="64">
        <v>31</v>
      </c>
      <c r="B35" s="70" t="s">
        <v>116</v>
      </c>
      <c r="C35" s="71">
        <v>758.2</v>
      </c>
      <c r="D35" s="66">
        <v>6.5</v>
      </c>
      <c r="E35" s="66">
        <f t="shared" si="0"/>
        <v>751.7</v>
      </c>
      <c r="F35" s="74" t="s">
        <v>115</v>
      </c>
    </row>
    <row r="36" spans="1:6" ht="28.5">
      <c r="A36" s="64">
        <v>32</v>
      </c>
      <c r="B36" s="70" t="s">
        <v>117</v>
      </c>
      <c r="C36" s="71">
        <v>391</v>
      </c>
      <c r="D36" s="66">
        <f>193.2391</f>
        <v>193.2</v>
      </c>
      <c r="E36" s="66">
        <f t="shared" si="0"/>
        <v>197.8</v>
      </c>
      <c r="F36" s="75" t="s">
        <v>118</v>
      </c>
    </row>
    <row r="37" spans="1:6" ht="14.25">
      <c r="A37" s="64">
        <v>33</v>
      </c>
      <c r="B37" s="70" t="s">
        <v>119</v>
      </c>
      <c r="C37" s="71">
        <v>456.8</v>
      </c>
      <c r="D37" s="66"/>
      <c r="E37" s="66">
        <f t="shared" si="0"/>
        <v>456.8</v>
      </c>
      <c r="F37" s="75" t="s">
        <v>120</v>
      </c>
    </row>
    <row r="38" spans="1:6" ht="24" customHeight="1">
      <c r="A38" s="64">
        <v>34</v>
      </c>
      <c r="B38" s="70" t="s">
        <v>121</v>
      </c>
      <c r="C38" s="71">
        <v>360</v>
      </c>
      <c r="D38" s="66"/>
      <c r="E38" s="66">
        <f t="shared" si="0"/>
        <v>360</v>
      </c>
      <c r="F38" s="67" t="s">
        <v>81</v>
      </c>
    </row>
    <row r="39" spans="1:6" ht="27">
      <c r="A39" s="64">
        <v>35</v>
      </c>
      <c r="B39" s="70" t="s">
        <v>122</v>
      </c>
      <c r="C39" s="71">
        <v>100</v>
      </c>
      <c r="D39" s="66">
        <v>15.7</v>
      </c>
      <c r="E39" s="66">
        <f t="shared" si="0"/>
        <v>84.3</v>
      </c>
      <c r="F39" s="67" t="s">
        <v>123</v>
      </c>
    </row>
    <row r="40" spans="1:6" ht="14.25">
      <c r="A40" s="64">
        <v>36</v>
      </c>
      <c r="B40" s="70" t="s">
        <v>124</v>
      </c>
      <c r="C40" s="71">
        <v>70</v>
      </c>
      <c r="D40" s="66">
        <v>35.8</v>
      </c>
      <c r="E40" s="66">
        <f t="shared" si="0"/>
        <v>34.2</v>
      </c>
      <c r="F40" s="67" t="s">
        <v>125</v>
      </c>
    </row>
    <row r="41" spans="1:6" ht="14.25">
      <c r="A41" s="64">
        <v>37</v>
      </c>
      <c r="B41" s="70" t="s">
        <v>126</v>
      </c>
      <c r="C41" s="71">
        <v>122</v>
      </c>
      <c r="D41" s="66"/>
      <c r="E41" s="66">
        <f t="shared" si="0"/>
        <v>122</v>
      </c>
      <c r="F41" s="67" t="s">
        <v>125</v>
      </c>
    </row>
    <row r="42" spans="1:6" ht="28.5">
      <c r="A42" s="64">
        <v>38</v>
      </c>
      <c r="B42" s="70" t="s">
        <v>127</v>
      </c>
      <c r="C42" s="71">
        <v>252.4</v>
      </c>
      <c r="D42" s="66"/>
      <c r="E42" s="66">
        <f t="shared" si="0"/>
        <v>252.4</v>
      </c>
      <c r="F42" s="74" t="s">
        <v>128</v>
      </c>
    </row>
    <row r="43" spans="1:6" ht="21" customHeight="1">
      <c r="A43" s="64">
        <v>39</v>
      </c>
      <c r="B43" s="70" t="s">
        <v>129</v>
      </c>
      <c r="C43" s="71">
        <v>66.6</v>
      </c>
      <c r="D43" s="66"/>
      <c r="E43" s="66">
        <f t="shared" si="0"/>
        <v>66.6</v>
      </c>
      <c r="F43" s="74" t="s">
        <v>130</v>
      </c>
    </row>
    <row r="44" spans="1:6" ht="18.75" customHeight="1">
      <c r="A44" s="64">
        <v>40</v>
      </c>
      <c r="B44" s="70" t="s">
        <v>131</v>
      </c>
      <c r="C44" s="71">
        <v>32.4</v>
      </c>
      <c r="D44" s="66"/>
      <c r="E44" s="66">
        <f t="shared" si="0"/>
        <v>32.4</v>
      </c>
      <c r="F44" s="76" t="s">
        <v>130</v>
      </c>
    </row>
    <row r="45" spans="1:6" ht="14.25">
      <c r="A45" s="64">
        <v>41</v>
      </c>
      <c r="B45" s="70" t="s">
        <v>132</v>
      </c>
      <c r="C45" s="71">
        <v>174.3</v>
      </c>
      <c r="D45" s="66">
        <v>78.4</v>
      </c>
      <c r="E45" s="66">
        <f t="shared" si="0"/>
        <v>95.9</v>
      </c>
      <c r="F45" s="67" t="s">
        <v>133</v>
      </c>
    </row>
    <row r="46" spans="1:6" ht="14.25">
      <c r="A46" s="64">
        <v>42</v>
      </c>
      <c r="B46" s="70" t="s">
        <v>134</v>
      </c>
      <c r="C46" s="71">
        <v>119.6</v>
      </c>
      <c r="D46" s="66"/>
      <c r="E46" s="66">
        <f t="shared" si="0"/>
        <v>119.6</v>
      </c>
      <c r="F46" s="76" t="s">
        <v>133</v>
      </c>
    </row>
    <row r="47" spans="1:6" ht="14.25">
      <c r="A47" s="64">
        <v>43</v>
      </c>
      <c r="B47" s="70" t="s">
        <v>135</v>
      </c>
      <c r="C47" s="71">
        <v>46.6</v>
      </c>
      <c r="D47" s="66"/>
      <c r="E47" s="66">
        <f t="shared" si="0"/>
        <v>46.6</v>
      </c>
      <c r="F47" s="67" t="s">
        <v>133</v>
      </c>
    </row>
    <row r="48" spans="1:6" ht="14.25">
      <c r="A48" s="64">
        <v>44</v>
      </c>
      <c r="B48" s="70" t="s">
        <v>136</v>
      </c>
      <c r="C48" s="71">
        <v>126.3</v>
      </c>
      <c r="D48" s="66">
        <v>26.1</v>
      </c>
      <c r="E48" s="66">
        <f t="shared" si="0"/>
        <v>100.2</v>
      </c>
      <c r="F48" s="75" t="s">
        <v>137</v>
      </c>
    </row>
    <row r="49" spans="1:6" ht="24" customHeight="1">
      <c r="A49" s="64">
        <v>45</v>
      </c>
      <c r="B49" s="70" t="s">
        <v>138</v>
      </c>
      <c r="C49" s="71">
        <v>1804.8</v>
      </c>
      <c r="D49" s="66"/>
      <c r="E49" s="66">
        <f t="shared" si="0"/>
        <v>1804.8</v>
      </c>
      <c r="F49" s="77" t="s">
        <v>139</v>
      </c>
    </row>
    <row r="50" spans="1:6" ht="24" customHeight="1">
      <c r="A50" s="64">
        <v>46</v>
      </c>
      <c r="B50" s="70" t="s">
        <v>140</v>
      </c>
      <c r="C50" s="71">
        <v>551.8</v>
      </c>
      <c r="D50" s="66"/>
      <c r="E50" s="66">
        <f t="shared" si="0"/>
        <v>551.8</v>
      </c>
      <c r="F50" s="77" t="s">
        <v>139</v>
      </c>
    </row>
    <row r="51" spans="1:6" ht="24" customHeight="1">
      <c r="A51" s="64">
        <v>47</v>
      </c>
      <c r="B51" s="70" t="s">
        <v>141</v>
      </c>
      <c r="C51" s="71">
        <v>972.2</v>
      </c>
      <c r="D51" s="66"/>
      <c r="E51" s="66">
        <f t="shared" si="0"/>
        <v>972.2</v>
      </c>
      <c r="F51" s="77" t="s">
        <v>139</v>
      </c>
    </row>
    <row r="52" spans="1:6" ht="24" customHeight="1">
      <c r="A52" s="78">
        <v>48</v>
      </c>
      <c r="B52" s="70" t="s">
        <v>142</v>
      </c>
      <c r="C52" s="71">
        <v>10</v>
      </c>
      <c r="D52" s="66"/>
      <c r="E52" s="66">
        <f aca="true" t="shared" si="1" ref="E52:E84">C52-D52</f>
        <v>10</v>
      </c>
      <c r="F52" s="70" t="s">
        <v>143</v>
      </c>
    </row>
    <row r="53" spans="1:6" ht="24" customHeight="1">
      <c r="A53" s="78">
        <v>49</v>
      </c>
      <c r="B53" s="70" t="s">
        <v>144</v>
      </c>
      <c r="C53" s="71">
        <v>30</v>
      </c>
      <c r="D53" s="66"/>
      <c r="E53" s="66">
        <f t="shared" si="1"/>
        <v>30</v>
      </c>
      <c r="F53" s="70" t="s">
        <v>143</v>
      </c>
    </row>
    <row r="54" spans="1:6" ht="24" customHeight="1">
      <c r="A54" s="78">
        <v>50</v>
      </c>
      <c r="B54" s="70" t="s">
        <v>145</v>
      </c>
      <c r="C54" s="71">
        <v>18</v>
      </c>
      <c r="D54" s="66"/>
      <c r="E54" s="66">
        <f t="shared" si="1"/>
        <v>18</v>
      </c>
      <c r="F54" s="70" t="s">
        <v>143</v>
      </c>
    </row>
    <row r="55" spans="1:6" ht="24" customHeight="1">
      <c r="A55" s="78">
        <v>51</v>
      </c>
      <c r="B55" s="70" t="s">
        <v>146</v>
      </c>
      <c r="C55" s="71">
        <v>47</v>
      </c>
      <c r="D55" s="66"/>
      <c r="E55" s="66">
        <f t="shared" si="1"/>
        <v>47</v>
      </c>
      <c r="F55" s="70" t="s">
        <v>147</v>
      </c>
    </row>
    <row r="56" spans="1:6" ht="21.75" customHeight="1">
      <c r="A56" s="78">
        <v>52</v>
      </c>
      <c r="B56" s="70" t="s">
        <v>148</v>
      </c>
      <c r="C56" s="71">
        <v>36</v>
      </c>
      <c r="D56" s="66"/>
      <c r="E56" s="66">
        <f t="shared" si="1"/>
        <v>36</v>
      </c>
      <c r="F56" s="70" t="s">
        <v>149</v>
      </c>
    </row>
    <row r="57" spans="1:6" ht="24" customHeight="1">
      <c r="A57" s="78">
        <v>53</v>
      </c>
      <c r="B57" s="70" t="s">
        <v>150</v>
      </c>
      <c r="C57" s="73">
        <v>102</v>
      </c>
      <c r="D57" s="66"/>
      <c r="E57" s="66">
        <f t="shared" si="1"/>
        <v>102</v>
      </c>
      <c r="F57" s="72" t="s">
        <v>151</v>
      </c>
    </row>
    <row r="58" spans="1:6" ht="24" customHeight="1">
      <c r="A58" s="78">
        <v>54</v>
      </c>
      <c r="B58" s="70" t="s">
        <v>152</v>
      </c>
      <c r="C58" s="71">
        <v>82</v>
      </c>
      <c r="D58" s="66"/>
      <c r="E58" s="66">
        <f t="shared" si="1"/>
        <v>82</v>
      </c>
      <c r="F58" s="72" t="s">
        <v>151</v>
      </c>
    </row>
    <row r="59" spans="1:6" ht="24" customHeight="1">
      <c r="A59" s="78">
        <v>55</v>
      </c>
      <c r="B59" s="70" t="s">
        <v>153</v>
      </c>
      <c r="C59" s="71">
        <v>790</v>
      </c>
      <c r="D59" s="66"/>
      <c r="E59" s="66">
        <f t="shared" si="1"/>
        <v>790</v>
      </c>
      <c r="F59" s="72" t="s">
        <v>151</v>
      </c>
    </row>
    <row r="60" spans="1:6" ht="24" customHeight="1">
      <c r="A60" s="78">
        <v>56</v>
      </c>
      <c r="B60" s="70" t="s">
        <v>154</v>
      </c>
      <c r="C60" s="71">
        <v>299</v>
      </c>
      <c r="D60" s="66"/>
      <c r="E60" s="66">
        <f t="shared" si="1"/>
        <v>299</v>
      </c>
      <c r="F60" s="72" t="s">
        <v>151</v>
      </c>
    </row>
    <row r="61" spans="1:6" ht="14.25">
      <c r="A61" s="78">
        <v>57</v>
      </c>
      <c r="B61" s="70" t="s">
        <v>155</v>
      </c>
      <c r="C61" s="71">
        <v>200</v>
      </c>
      <c r="D61" s="66"/>
      <c r="E61" s="66">
        <f t="shared" si="1"/>
        <v>200</v>
      </c>
      <c r="F61" s="67" t="s">
        <v>156</v>
      </c>
    </row>
    <row r="62" spans="1:6" ht="24" customHeight="1">
      <c r="A62" s="78">
        <v>58</v>
      </c>
      <c r="B62" s="70" t="s">
        <v>157</v>
      </c>
      <c r="C62" s="71">
        <v>254.8</v>
      </c>
      <c r="D62" s="66"/>
      <c r="E62" s="66">
        <f t="shared" si="1"/>
        <v>254.8</v>
      </c>
      <c r="F62" s="77" t="s">
        <v>158</v>
      </c>
    </row>
    <row r="63" spans="1:6" ht="24" customHeight="1">
      <c r="A63" s="78">
        <v>59</v>
      </c>
      <c r="B63" s="70" t="s">
        <v>159</v>
      </c>
      <c r="C63" s="71">
        <v>33</v>
      </c>
      <c r="D63" s="66"/>
      <c r="E63" s="66">
        <f t="shared" si="1"/>
        <v>33</v>
      </c>
      <c r="F63" s="77" t="s">
        <v>158</v>
      </c>
    </row>
    <row r="64" spans="1:6" ht="24" customHeight="1">
      <c r="A64" s="78">
        <v>60</v>
      </c>
      <c r="B64" s="70" t="s">
        <v>160</v>
      </c>
      <c r="C64" s="71">
        <v>60</v>
      </c>
      <c r="D64" s="66"/>
      <c r="E64" s="66">
        <f t="shared" si="1"/>
        <v>60</v>
      </c>
      <c r="F64" s="77" t="s">
        <v>158</v>
      </c>
    </row>
    <row r="65" spans="1:6" ht="24" customHeight="1">
      <c r="A65" s="78">
        <v>61</v>
      </c>
      <c r="B65" s="70" t="s">
        <v>161</v>
      </c>
      <c r="C65" s="71">
        <v>798</v>
      </c>
      <c r="D65" s="66"/>
      <c r="E65" s="66">
        <f t="shared" si="1"/>
        <v>798</v>
      </c>
      <c r="F65" s="67" t="s">
        <v>162</v>
      </c>
    </row>
    <row r="66" spans="1:6" ht="21.75" customHeight="1">
      <c r="A66" s="78">
        <v>62</v>
      </c>
      <c r="B66" s="70" t="s">
        <v>163</v>
      </c>
      <c r="C66" s="71">
        <v>353</v>
      </c>
      <c r="D66" s="66"/>
      <c r="E66" s="66">
        <f t="shared" si="1"/>
        <v>353</v>
      </c>
      <c r="F66" s="67" t="s">
        <v>162</v>
      </c>
    </row>
    <row r="67" spans="1:6" ht="24" customHeight="1">
      <c r="A67" s="78">
        <v>63</v>
      </c>
      <c r="B67" s="70" t="s">
        <v>164</v>
      </c>
      <c r="C67" s="71">
        <v>440</v>
      </c>
      <c r="D67" s="66"/>
      <c r="E67" s="66">
        <f t="shared" si="1"/>
        <v>440</v>
      </c>
      <c r="F67" s="67" t="s">
        <v>165</v>
      </c>
    </row>
    <row r="68" spans="1:6" ht="24" customHeight="1">
      <c r="A68" s="78">
        <v>64</v>
      </c>
      <c r="B68" s="70" t="s">
        <v>166</v>
      </c>
      <c r="C68" s="71">
        <v>29.2</v>
      </c>
      <c r="D68" s="66"/>
      <c r="E68" s="66">
        <f t="shared" si="1"/>
        <v>29.2</v>
      </c>
      <c r="F68" s="76" t="s">
        <v>158</v>
      </c>
    </row>
    <row r="69" spans="1:6" ht="24" customHeight="1">
      <c r="A69" s="78">
        <v>65</v>
      </c>
      <c r="B69" s="70" t="s">
        <v>167</v>
      </c>
      <c r="C69" s="71">
        <v>80</v>
      </c>
      <c r="D69" s="66"/>
      <c r="E69" s="66">
        <f t="shared" si="1"/>
        <v>80</v>
      </c>
      <c r="F69" s="76" t="s">
        <v>158</v>
      </c>
    </row>
    <row r="70" spans="1:6" ht="24" customHeight="1">
      <c r="A70" s="78">
        <v>66</v>
      </c>
      <c r="B70" s="70" t="s">
        <v>168</v>
      </c>
      <c r="C70" s="71">
        <v>69</v>
      </c>
      <c r="D70" s="66"/>
      <c r="E70" s="66">
        <f t="shared" si="1"/>
        <v>69</v>
      </c>
      <c r="F70" s="67" t="s">
        <v>151</v>
      </c>
    </row>
    <row r="71" spans="1:6" ht="14.25">
      <c r="A71" s="78">
        <v>67</v>
      </c>
      <c r="B71" s="70" t="s">
        <v>169</v>
      </c>
      <c r="C71" s="71">
        <v>105</v>
      </c>
      <c r="D71" s="66"/>
      <c r="E71" s="66">
        <f t="shared" si="1"/>
        <v>105</v>
      </c>
      <c r="F71" s="67" t="s">
        <v>170</v>
      </c>
    </row>
    <row r="72" spans="1:6" ht="14.25">
      <c r="A72" s="78">
        <v>68</v>
      </c>
      <c r="B72" s="70" t="s">
        <v>171</v>
      </c>
      <c r="C72" s="71">
        <v>20</v>
      </c>
      <c r="D72" s="66"/>
      <c r="E72" s="66">
        <f t="shared" si="1"/>
        <v>20</v>
      </c>
      <c r="F72" s="67" t="s">
        <v>172</v>
      </c>
    </row>
    <row r="73" spans="1:6" ht="24" customHeight="1">
      <c r="A73" s="78">
        <v>69</v>
      </c>
      <c r="B73" s="70" t="s">
        <v>173</v>
      </c>
      <c r="C73" s="71">
        <v>34</v>
      </c>
      <c r="D73" s="66"/>
      <c r="E73" s="66">
        <f t="shared" si="1"/>
        <v>34</v>
      </c>
      <c r="F73" s="76" t="s">
        <v>143</v>
      </c>
    </row>
    <row r="74" spans="1:6" ht="24" customHeight="1">
      <c r="A74" s="78">
        <v>70</v>
      </c>
      <c r="B74" s="70" t="s">
        <v>174</v>
      </c>
      <c r="C74" s="71">
        <v>500</v>
      </c>
      <c r="D74" s="66">
        <v>23.4</v>
      </c>
      <c r="E74" s="66">
        <f t="shared" si="1"/>
        <v>476.6</v>
      </c>
      <c r="F74" s="76" t="s">
        <v>143</v>
      </c>
    </row>
    <row r="75" spans="1:6" ht="27">
      <c r="A75" s="78">
        <v>71</v>
      </c>
      <c r="B75" s="70" t="s">
        <v>175</v>
      </c>
      <c r="C75" s="71">
        <v>156</v>
      </c>
      <c r="D75" s="66"/>
      <c r="E75" s="66">
        <f t="shared" si="1"/>
        <v>156</v>
      </c>
      <c r="F75" s="74" t="s">
        <v>176</v>
      </c>
    </row>
    <row r="76" spans="1:6" ht="40.5">
      <c r="A76" s="78">
        <v>72</v>
      </c>
      <c r="B76" s="70" t="s">
        <v>177</v>
      </c>
      <c r="C76" s="71">
        <v>342</v>
      </c>
      <c r="D76" s="66"/>
      <c r="E76" s="66">
        <f t="shared" si="1"/>
        <v>342</v>
      </c>
      <c r="F76" s="67" t="s">
        <v>178</v>
      </c>
    </row>
    <row r="77" spans="1:6" ht="14.25">
      <c r="A77" s="78">
        <v>73</v>
      </c>
      <c r="B77" s="70" t="s">
        <v>179</v>
      </c>
      <c r="C77" s="71">
        <v>200</v>
      </c>
      <c r="D77" s="66">
        <f>51.465</f>
        <v>51.5</v>
      </c>
      <c r="E77" s="66">
        <f t="shared" si="1"/>
        <v>148.5</v>
      </c>
      <c r="F77" s="74" t="s">
        <v>180</v>
      </c>
    </row>
    <row r="78" spans="1:6" s="53" customFormat="1" ht="22.5" customHeight="1">
      <c r="A78" s="79">
        <v>41</v>
      </c>
      <c r="B78" s="70" t="s">
        <v>181</v>
      </c>
      <c r="C78" s="71">
        <v>3000</v>
      </c>
      <c r="D78" s="66"/>
      <c r="E78" s="66">
        <f t="shared" si="1"/>
        <v>3000</v>
      </c>
      <c r="F78" s="72" t="s">
        <v>81</v>
      </c>
    </row>
    <row r="79" spans="1:6" s="53" customFormat="1" ht="22.5" customHeight="1">
      <c r="A79" s="79">
        <v>56</v>
      </c>
      <c r="B79" s="70" t="s">
        <v>182</v>
      </c>
      <c r="C79" s="71">
        <v>6077</v>
      </c>
      <c r="D79" s="66">
        <v>3585.6</v>
      </c>
      <c r="E79" s="66">
        <f t="shared" si="1"/>
        <v>2491.4</v>
      </c>
      <c r="F79" s="67" t="s">
        <v>81</v>
      </c>
    </row>
    <row r="80" spans="1:6" s="53" customFormat="1" ht="40.5">
      <c r="A80" s="79">
        <v>57</v>
      </c>
      <c r="B80" s="70" t="s">
        <v>183</v>
      </c>
      <c r="C80" s="71">
        <v>6000</v>
      </c>
      <c r="D80" s="66"/>
      <c r="E80" s="66">
        <f t="shared" si="1"/>
        <v>6000</v>
      </c>
      <c r="F80" s="67" t="s">
        <v>184</v>
      </c>
    </row>
    <row r="81" spans="1:6" s="53" customFormat="1" ht="54">
      <c r="A81" s="79">
        <v>58</v>
      </c>
      <c r="B81" s="70" t="s">
        <v>185</v>
      </c>
      <c r="C81" s="71">
        <v>2756</v>
      </c>
      <c r="D81" s="66"/>
      <c r="E81" s="66">
        <f t="shared" si="1"/>
        <v>2756</v>
      </c>
      <c r="F81" s="67" t="s">
        <v>186</v>
      </c>
    </row>
    <row r="82" spans="1:6" s="53" customFormat="1" ht="22.5" customHeight="1">
      <c r="A82" s="79">
        <v>81</v>
      </c>
      <c r="B82" s="70" t="s">
        <v>187</v>
      </c>
      <c r="C82" s="71">
        <v>1000</v>
      </c>
      <c r="D82" s="66"/>
      <c r="E82" s="66">
        <f t="shared" si="1"/>
        <v>1000</v>
      </c>
      <c r="F82" s="77" t="s">
        <v>158</v>
      </c>
    </row>
    <row r="83" spans="1:6" s="53" customFormat="1" ht="22.5" customHeight="1">
      <c r="A83" s="79">
        <v>17</v>
      </c>
      <c r="B83" s="70" t="s">
        <v>188</v>
      </c>
      <c r="C83" s="73">
        <v>1523.4</v>
      </c>
      <c r="D83" s="66"/>
      <c r="E83" s="66">
        <f t="shared" si="1"/>
        <v>1523.4</v>
      </c>
      <c r="F83" s="72" t="s">
        <v>151</v>
      </c>
    </row>
    <row r="84" spans="1:6" s="53" customFormat="1" ht="22.5" customHeight="1">
      <c r="A84" s="79">
        <v>18</v>
      </c>
      <c r="B84" s="70" t="s">
        <v>189</v>
      </c>
      <c r="C84" s="71">
        <v>2025</v>
      </c>
      <c r="D84" s="66"/>
      <c r="E84" s="66">
        <f t="shared" si="1"/>
        <v>2025</v>
      </c>
      <c r="F84" s="72" t="s">
        <v>151</v>
      </c>
    </row>
    <row r="85" spans="1:255" s="54" customFormat="1" ht="28.5">
      <c r="A85" s="79">
        <v>40</v>
      </c>
      <c r="B85" s="72" t="s">
        <v>190</v>
      </c>
      <c r="C85" s="80">
        <v>760.9</v>
      </c>
      <c r="D85" s="81">
        <v>789.9</v>
      </c>
      <c r="E85" s="81">
        <v>-29</v>
      </c>
      <c r="F85" s="82" t="s">
        <v>191</v>
      </c>
      <c r="G85" s="83" t="s">
        <v>192</v>
      </c>
      <c r="H85" s="54">
        <v>0</v>
      </c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</sheetData>
  <sheetProtection/>
  <mergeCells count="2">
    <mergeCell ref="A2:F2"/>
    <mergeCell ref="A3:F3"/>
  </mergeCells>
  <printOptions/>
  <pageMargins left="0.75" right="0.75" top="1" bottom="1" header="0.51" footer="0.51"/>
  <pageSetup horizontalDpi="600" verticalDpi="600" orientation="portrait" paperSize="9" scale="90"/>
  <headerFooter>
    <oddFooter>&amp;C第 &amp;P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21"/>
  <sheetViews>
    <sheetView zoomScaleSheetLayoutView="100" workbookViewId="0" topLeftCell="A1">
      <selection activeCell="I18" sqref="I18"/>
    </sheetView>
  </sheetViews>
  <sheetFormatPr defaultColWidth="9.00390625" defaultRowHeight="14.25"/>
  <cols>
    <col min="1" max="1" width="29.75390625" style="0" customWidth="1"/>
    <col min="2" max="4" width="9.00390625" style="0" customWidth="1"/>
    <col min="5" max="5" width="34.875" style="0" customWidth="1"/>
    <col min="6" max="8" width="10.00390625" style="0" customWidth="1"/>
  </cols>
  <sheetData>
    <row r="1" ht="15.75" customHeight="1">
      <c r="A1" t="s">
        <v>193</v>
      </c>
    </row>
    <row r="2" spans="1:8" ht="18" customHeight="1">
      <c r="A2" s="19" t="s">
        <v>194</v>
      </c>
      <c r="B2" s="19"/>
      <c r="C2" s="19"/>
      <c r="D2" s="19"/>
      <c r="E2" s="19"/>
      <c r="F2" s="19"/>
      <c r="G2" s="19"/>
      <c r="H2" s="19"/>
    </row>
    <row r="3" spans="1:8" ht="15" customHeight="1">
      <c r="A3" s="20"/>
      <c r="B3" s="21"/>
      <c r="C3" s="21"/>
      <c r="D3" s="21"/>
      <c r="E3" s="22"/>
      <c r="H3" s="21" t="s">
        <v>2</v>
      </c>
    </row>
    <row r="4" spans="1:8" ht="19.5" customHeight="1">
      <c r="A4" s="23" t="s">
        <v>195</v>
      </c>
      <c r="B4" s="24"/>
      <c r="C4" s="24"/>
      <c r="D4" s="24"/>
      <c r="E4" s="25" t="s">
        <v>196</v>
      </c>
      <c r="F4" s="25"/>
      <c r="G4" s="25"/>
      <c r="H4" s="25"/>
    </row>
    <row r="5" spans="1:8" ht="31.5" customHeight="1">
      <c r="A5" s="26" t="s">
        <v>3</v>
      </c>
      <c r="B5" s="27" t="s">
        <v>197</v>
      </c>
      <c r="C5" s="27" t="s">
        <v>5</v>
      </c>
      <c r="D5" s="28" t="s">
        <v>6</v>
      </c>
      <c r="E5" s="29" t="s">
        <v>3</v>
      </c>
      <c r="F5" s="30" t="s">
        <v>197</v>
      </c>
      <c r="G5" s="30" t="s">
        <v>5</v>
      </c>
      <c r="H5" s="30" t="s">
        <v>6</v>
      </c>
    </row>
    <row r="6" spans="1:8" ht="22.5" customHeight="1">
      <c r="A6" s="31" t="s">
        <v>198</v>
      </c>
      <c r="B6" s="32">
        <f>B7+B9+B10+B11+B14</f>
        <v>124300</v>
      </c>
      <c r="C6" s="32">
        <f>C7+C9+C10+C11+C14</f>
        <v>8700</v>
      </c>
      <c r="D6" s="32">
        <f>D7+D9+D10+D11+D14</f>
        <v>133000</v>
      </c>
      <c r="E6" s="33" t="s">
        <v>199</v>
      </c>
      <c r="F6" s="29">
        <f aca="true" t="shared" si="0" ref="F6:H6">F7+F13+F16</f>
        <v>90300</v>
      </c>
      <c r="G6" s="29">
        <f t="shared" si="0"/>
        <v>54700</v>
      </c>
      <c r="H6" s="29">
        <f t="shared" si="0"/>
        <v>145000</v>
      </c>
    </row>
    <row r="7" spans="1:8" ht="18" customHeight="1">
      <c r="A7" s="34" t="s">
        <v>200</v>
      </c>
      <c r="B7" s="35">
        <v>122300</v>
      </c>
      <c r="C7" s="36">
        <f aca="true" t="shared" si="1" ref="C7:C16">D7-B7</f>
        <v>7270</v>
      </c>
      <c r="D7" s="36">
        <f>D8</f>
        <v>129570</v>
      </c>
      <c r="E7" s="37" t="s">
        <v>201</v>
      </c>
      <c r="F7" s="35">
        <f>SUM(F8:F12)</f>
        <v>89900</v>
      </c>
      <c r="G7" s="38">
        <f aca="true" t="shared" si="2" ref="G7:G12">H7-F7</f>
        <v>52196</v>
      </c>
      <c r="H7" s="38">
        <f>SUM(H8:H12)</f>
        <v>142096</v>
      </c>
    </row>
    <row r="8" spans="1:8" ht="28.5">
      <c r="A8" s="34" t="s">
        <v>202</v>
      </c>
      <c r="B8" s="35">
        <f>82300+40000</f>
        <v>122300</v>
      </c>
      <c r="C8" s="36">
        <f t="shared" si="1"/>
        <v>7270</v>
      </c>
      <c r="D8" s="36">
        <f>133000-D9-D10-D11-D14</f>
        <v>129570</v>
      </c>
      <c r="E8" s="37" t="s">
        <v>203</v>
      </c>
      <c r="F8" s="35">
        <f>78000-8160+12300</f>
        <v>82140</v>
      </c>
      <c r="G8" s="38">
        <f t="shared" si="2"/>
        <v>49158</v>
      </c>
      <c r="H8" s="38">
        <f>121079-5612+4247+12000-416</f>
        <v>131298</v>
      </c>
    </row>
    <row r="9" spans="1:8" ht="28.5">
      <c r="A9" s="34" t="s">
        <v>204</v>
      </c>
      <c r="B9" s="35">
        <v>1000</v>
      </c>
      <c r="C9" s="36">
        <f t="shared" si="1"/>
        <v>1390</v>
      </c>
      <c r="D9" s="39">
        <v>2390</v>
      </c>
      <c r="E9" s="37" t="s">
        <v>205</v>
      </c>
      <c r="F9" s="35">
        <v>6000</v>
      </c>
      <c r="G9" s="38">
        <f t="shared" si="2"/>
        <v>856</v>
      </c>
      <c r="H9" s="38">
        <v>6856</v>
      </c>
    </row>
    <row r="10" spans="1:8" ht="28.5">
      <c r="A10" s="34" t="s">
        <v>206</v>
      </c>
      <c r="B10" s="35">
        <v>600</v>
      </c>
      <c r="C10" s="36">
        <f t="shared" si="1"/>
        <v>-246</v>
      </c>
      <c r="D10" s="39">
        <f>10+(760-416)</f>
        <v>354</v>
      </c>
      <c r="E10" s="37" t="s">
        <v>207</v>
      </c>
      <c r="F10" s="35">
        <v>160</v>
      </c>
      <c r="G10" s="38">
        <f t="shared" si="2"/>
        <v>1038</v>
      </c>
      <c r="H10" s="38">
        <v>1198</v>
      </c>
    </row>
    <row r="11" spans="1:8" ht="28.5">
      <c r="A11" s="34" t="s">
        <v>208</v>
      </c>
      <c r="B11" s="35">
        <f>SUM(B12:B13)</f>
        <v>400</v>
      </c>
      <c r="C11" s="36">
        <f t="shared" si="1"/>
        <v>-130</v>
      </c>
      <c r="D11" s="39">
        <f>SUM(D12:D13)</f>
        <v>270</v>
      </c>
      <c r="E11" s="37" t="s">
        <v>209</v>
      </c>
      <c r="F11" s="35">
        <v>1000</v>
      </c>
      <c r="G11" s="38">
        <f t="shared" si="2"/>
        <v>1390</v>
      </c>
      <c r="H11" s="38">
        <v>2390</v>
      </c>
    </row>
    <row r="12" spans="1:8" ht="28.5">
      <c r="A12" s="34" t="s">
        <v>210</v>
      </c>
      <c r="B12" s="35">
        <v>300</v>
      </c>
      <c r="C12" s="36">
        <f t="shared" si="1"/>
        <v>-242</v>
      </c>
      <c r="D12" s="39">
        <v>58</v>
      </c>
      <c r="E12" s="37" t="s">
        <v>211</v>
      </c>
      <c r="F12" s="35">
        <v>600</v>
      </c>
      <c r="G12" s="38">
        <f t="shared" si="2"/>
        <v>-246</v>
      </c>
      <c r="H12" s="38">
        <v>354</v>
      </c>
    </row>
    <row r="13" spans="1:8" ht="21" customHeight="1">
      <c r="A13" s="34" t="s">
        <v>212</v>
      </c>
      <c r="B13" s="35">
        <v>100</v>
      </c>
      <c r="C13" s="36">
        <f t="shared" si="1"/>
        <v>112</v>
      </c>
      <c r="D13" s="39">
        <v>212</v>
      </c>
      <c r="E13" s="37" t="s">
        <v>213</v>
      </c>
      <c r="F13" s="35">
        <f>SUM(F14:F15)</f>
        <v>400</v>
      </c>
      <c r="G13" s="35">
        <f>SUM(G14:G15)</f>
        <v>286</v>
      </c>
      <c r="H13" s="35">
        <f>SUM(H14:H15)</f>
        <v>686</v>
      </c>
    </row>
    <row r="14" spans="1:8" ht="28.5" customHeight="1">
      <c r="A14" s="34" t="s">
        <v>214</v>
      </c>
      <c r="B14" s="35">
        <v>0</v>
      </c>
      <c r="C14" s="36">
        <f t="shared" si="1"/>
        <v>416</v>
      </c>
      <c r="D14" s="39">
        <v>416</v>
      </c>
      <c r="E14" s="40" t="s">
        <v>215</v>
      </c>
      <c r="F14" s="35"/>
      <c r="G14" s="38">
        <f aca="true" t="shared" si="3" ref="G14:G18">H14-F14</f>
        <v>416</v>
      </c>
      <c r="H14" s="38">
        <v>416</v>
      </c>
    </row>
    <row r="15" spans="1:8" ht="24" customHeight="1">
      <c r="A15" s="41" t="s">
        <v>216</v>
      </c>
      <c r="B15" s="42">
        <v>26000</v>
      </c>
      <c r="C15" s="42">
        <f t="shared" si="1"/>
        <v>-14000</v>
      </c>
      <c r="D15" s="43">
        <v>12000</v>
      </c>
      <c r="E15" s="40" t="s">
        <v>217</v>
      </c>
      <c r="F15" s="35">
        <v>400</v>
      </c>
      <c r="G15" s="38">
        <v>-130</v>
      </c>
      <c r="H15" s="38">
        <v>270</v>
      </c>
    </row>
    <row r="16" spans="1:8" ht="19.5" customHeight="1">
      <c r="A16" s="44" t="s">
        <v>218</v>
      </c>
      <c r="B16" s="45">
        <v>60000</v>
      </c>
      <c r="C16" s="42">
        <f t="shared" si="1"/>
        <v>-60000</v>
      </c>
      <c r="D16" s="46">
        <v>0</v>
      </c>
      <c r="E16" s="40" t="s">
        <v>219</v>
      </c>
      <c r="F16" s="35">
        <v>0</v>
      </c>
      <c r="G16" s="38">
        <f t="shared" si="3"/>
        <v>2218</v>
      </c>
      <c r="H16" s="38">
        <v>2218</v>
      </c>
    </row>
    <row r="17" spans="1:8" ht="21" customHeight="1">
      <c r="A17" s="47" t="s">
        <v>220</v>
      </c>
      <c r="B17" s="48">
        <f aca="true" t="shared" si="4" ref="B17:H17">SUM(B18:B20)</f>
        <v>175</v>
      </c>
      <c r="C17" s="48">
        <f t="shared" si="4"/>
        <v>399</v>
      </c>
      <c r="D17" s="48">
        <f t="shared" si="4"/>
        <v>574</v>
      </c>
      <c r="E17" s="49" t="s">
        <v>221</v>
      </c>
      <c r="F17" s="29">
        <f t="shared" si="4"/>
        <v>175</v>
      </c>
      <c r="G17" s="29">
        <f t="shared" si="4"/>
        <v>399</v>
      </c>
      <c r="H17" s="29">
        <f t="shared" si="4"/>
        <v>574</v>
      </c>
    </row>
    <row r="18" spans="1:8" ht="21" customHeight="1">
      <c r="A18" s="50" t="s">
        <v>52</v>
      </c>
      <c r="B18" s="35">
        <v>13</v>
      </c>
      <c r="C18" s="35">
        <f>D18-B18</f>
        <v>2</v>
      </c>
      <c r="D18" s="39">
        <v>15</v>
      </c>
      <c r="E18" s="50" t="s">
        <v>52</v>
      </c>
      <c r="F18" s="35">
        <v>13</v>
      </c>
      <c r="G18" s="38">
        <f t="shared" si="3"/>
        <v>2</v>
      </c>
      <c r="H18" s="38">
        <v>15</v>
      </c>
    </row>
    <row r="19" spans="1:8" ht="21" customHeight="1">
      <c r="A19" s="50" t="s">
        <v>60</v>
      </c>
      <c r="B19" s="35"/>
      <c r="C19" s="35">
        <v>14</v>
      </c>
      <c r="D19" s="39">
        <v>14</v>
      </c>
      <c r="E19" s="50" t="s">
        <v>60</v>
      </c>
      <c r="F19" s="35"/>
      <c r="G19" s="38">
        <v>14</v>
      </c>
      <c r="H19" s="38">
        <v>14</v>
      </c>
    </row>
    <row r="20" spans="1:8" ht="27.75" customHeight="1">
      <c r="A20" s="51" t="s">
        <v>222</v>
      </c>
      <c r="B20" s="35">
        <f>140-13+35</f>
        <v>162</v>
      </c>
      <c r="C20" s="35">
        <f>D20-B20</f>
        <v>383</v>
      </c>
      <c r="D20" s="39">
        <v>545</v>
      </c>
      <c r="E20" s="51" t="s">
        <v>222</v>
      </c>
      <c r="F20" s="35">
        <v>162</v>
      </c>
      <c r="G20" s="38">
        <f>H20-F20</f>
        <v>383</v>
      </c>
      <c r="H20" s="38">
        <v>545</v>
      </c>
    </row>
    <row r="21" spans="1:8" ht="19.5" customHeight="1">
      <c r="A21" s="52" t="s">
        <v>223</v>
      </c>
      <c r="B21" s="52">
        <f>B6+B15-B16+B17</f>
        <v>90475</v>
      </c>
      <c r="C21" s="52">
        <f>C6+C15-C16+C17</f>
        <v>55099</v>
      </c>
      <c r="D21" s="52">
        <f>D6+D15-D16+D17</f>
        <v>145574</v>
      </c>
      <c r="E21" s="52" t="s">
        <v>224</v>
      </c>
      <c r="F21" s="52">
        <f aca="true" t="shared" si="5" ref="F21:H21">F6+F17</f>
        <v>90475</v>
      </c>
      <c r="G21" s="52">
        <f t="shared" si="5"/>
        <v>55099</v>
      </c>
      <c r="H21" s="52">
        <f t="shared" si="5"/>
        <v>145574</v>
      </c>
    </row>
    <row r="22" ht="27.75" customHeight="1"/>
    <row r="23" ht="22.5" customHeight="1"/>
    <row r="24" ht="22.5" customHeight="1"/>
    <row r="25" ht="22.5" customHeight="1"/>
    <row r="26" ht="31.5" customHeight="1"/>
    <row r="27" ht="22.5" customHeight="1"/>
    <row r="28" ht="22.5" customHeight="1"/>
    <row r="29" ht="22.5" customHeight="1"/>
    <row r="30" ht="31.5" customHeight="1"/>
    <row r="31" ht="22.5" customHeight="1"/>
    <row r="32" ht="30.7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</sheetData>
  <sheetProtection/>
  <mergeCells count="3">
    <mergeCell ref="A2:H2"/>
    <mergeCell ref="A4:D4"/>
    <mergeCell ref="E4:H4"/>
  </mergeCells>
  <printOptions horizontalCentered="1"/>
  <pageMargins left="0.75" right="0.36" top="0.61" bottom="0.61" header="0.51" footer="0.51"/>
  <pageSetup horizontalDpi="600" verticalDpi="600" orientation="landscape" paperSize="9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12"/>
  <sheetViews>
    <sheetView workbookViewId="0" topLeftCell="A1">
      <selection activeCell="M10" sqref="M10"/>
    </sheetView>
  </sheetViews>
  <sheetFormatPr defaultColWidth="9.00390625" defaultRowHeight="14.25"/>
  <cols>
    <col min="1" max="1" width="29.375" style="1" customWidth="1"/>
    <col min="2" max="10" width="9.50390625" style="1" customWidth="1"/>
    <col min="11" max="16384" width="9.00390625" style="1" customWidth="1"/>
  </cols>
  <sheetData>
    <row r="1" s="1" customFormat="1" ht="24" customHeight="1">
      <c r="A1" s="2" t="s">
        <v>225</v>
      </c>
    </row>
    <row r="2" spans="1:10" s="1" customFormat="1" ht="28.5" customHeight="1">
      <c r="A2" s="3" t="s">
        <v>226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4" customHeight="1">
      <c r="A3" s="4"/>
      <c r="B3" s="5"/>
      <c r="C3" s="5"/>
      <c r="D3" s="5"/>
      <c r="E3" s="5"/>
      <c r="F3" s="5"/>
      <c r="G3" s="5"/>
      <c r="H3" s="5"/>
      <c r="I3" s="5"/>
      <c r="J3" s="17" t="s">
        <v>2</v>
      </c>
    </row>
    <row r="4" spans="1:10" s="1" customFormat="1" ht="24.75" customHeight="1">
      <c r="A4" s="6" t="s">
        <v>227</v>
      </c>
      <c r="B4" s="7" t="s">
        <v>228</v>
      </c>
      <c r="C4" s="7"/>
      <c r="D4" s="7"/>
      <c r="E4" s="7" t="s">
        <v>229</v>
      </c>
      <c r="F4" s="7"/>
      <c r="G4" s="7"/>
      <c r="H4" s="7" t="s">
        <v>6</v>
      </c>
      <c r="I4" s="7"/>
      <c r="J4" s="7"/>
    </row>
    <row r="5" spans="1:10" s="1" customFormat="1" ht="31.5" customHeight="1">
      <c r="A5" s="6"/>
      <c r="B5" s="8" t="s">
        <v>230</v>
      </c>
      <c r="C5" s="8" t="s">
        <v>231</v>
      </c>
      <c r="D5" s="8" t="s">
        <v>232</v>
      </c>
      <c r="E5" s="8" t="s">
        <v>230</v>
      </c>
      <c r="F5" s="8" t="s">
        <v>231</v>
      </c>
      <c r="G5" s="8" t="s">
        <v>232</v>
      </c>
      <c r="H5" s="8" t="s">
        <v>230</v>
      </c>
      <c r="I5" s="8" t="s">
        <v>231</v>
      </c>
      <c r="J5" s="8" t="s">
        <v>232</v>
      </c>
    </row>
    <row r="6" spans="1:10" s="1" customFormat="1" ht="36" customHeight="1">
      <c r="A6" s="9" t="s">
        <v>233</v>
      </c>
      <c r="B6" s="10">
        <f aca="true" t="shared" si="0" ref="B6:J6">SUM(B7:B12)</f>
        <v>146778</v>
      </c>
      <c r="C6" s="10">
        <f t="shared" si="0"/>
        <v>124767</v>
      </c>
      <c r="D6" s="10">
        <f t="shared" si="0"/>
        <v>22011</v>
      </c>
      <c r="E6" s="10">
        <f t="shared" si="0"/>
        <v>17574</v>
      </c>
      <c r="F6" s="10">
        <f t="shared" si="0"/>
        <v>29605</v>
      </c>
      <c r="G6" s="10">
        <f t="shared" si="0"/>
        <v>-12031</v>
      </c>
      <c r="H6" s="10">
        <f t="shared" si="0"/>
        <v>164352</v>
      </c>
      <c r="I6" s="10">
        <f t="shared" si="0"/>
        <v>154372</v>
      </c>
      <c r="J6" s="10">
        <f t="shared" si="0"/>
        <v>9980</v>
      </c>
    </row>
    <row r="7" spans="1:10" s="1" customFormat="1" ht="36" customHeight="1">
      <c r="A7" s="11" t="s">
        <v>234</v>
      </c>
      <c r="B7" s="12">
        <v>44899</v>
      </c>
      <c r="C7" s="13">
        <v>44899</v>
      </c>
      <c r="D7" s="10">
        <f aca="true" t="shared" si="1" ref="D7:D12">B7-C7</f>
        <v>0</v>
      </c>
      <c r="E7" s="13">
        <f aca="true" t="shared" si="2" ref="E7:E12">H7-B7</f>
        <v>3618</v>
      </c>
      <c r="F7" s="13">
        <f aca="true" t="shared" si="3" ref="F7:F12">I7-C7</f>
        <v>9285</v>
      </c>
      <c r="G7" s="14">
        <f aca="true" t="shared" si="4" ref="G7:G12">J7-D7</f>
        <v>-5667</v>
      </c>
      <c r="H7" s="13">
        <v>48517</v>
      </c>
      <c r="I7" s="13">
        <v>54184</v>
      </c>
      <c r="J7" s="18">
        <f aca="true" t="shared" si="5" ref="J7:J12">H7-I7</f>
        <v>-5667</v>
      </c>
    </row>
    <row r="8" spans="1:10" s="1" customFormat="1" ht="36" customHeight="1">
      <c r="A8" s="11" t="s">
        <v>235</v>
      </c>
      <c r="B8" s="13">
        <v>31810</v>
      </c>
      <c r="C8" s="13">
        <v>31178</v>
      </c>
      <c r="D8" s="10">
        <f t="shared" si="1"/>
        <v>632</v>
      </c>
      <c r="E8" s="13">
        <f t="shared" si="2"/>
        <v>14632</v>
      </c>
      <c r="F8" s="13">
        <f t="shared" si="3"/>
        <v>14828</v>
      </c>
      <c r="G8" s="14">
        <f t="shared" si="4"/>
        <v>-196</v>
      </c>
      <c r="H8" s="13">
        <v>46442</v>
      </c>
      <c r="I8" s="13">
        <v>46006</v>
      </c>
      <c r="J8" s="18">
        <f t="shared" si="5"/>
        <v>436</v>
      </c>
    </row>
    <row r="9" spans="1:10" s="1" customFormat="1" ht="36" customHeight="1">
      <c r="A9" s="15" t="s">
        <v>236</v>
      </c>
      <c r="B9" s="13">
        <v>15186</v>
      </c>
      <c r="C9" s="13">
        <v>11862</v>
      </c>
      <c r="D9" s="10">
        <f t="shared" si="1"/>
        <v>3324</v>
      </c>
      <c r="E9" s="13">
        <f t="shared" si="2"/>
        <v>1548</v>
      </c>
      <c r="F9" s="13">
        <f t="shared" si="3"/>
        <v>1699</v>
      </c>
      <c r="G9" s="14">
        <f t="shared" si="4"/>
        <v>-151</v>
      </c>
      <c r="H9" s="13">
        <v>16734</v>
      </c>
      <c r="I9" s="13">
        <v>13561</v>
      </c>
      <c r="J9" s="18">
        <f t="shared" si="5"/>
        <v>3173</v>
      </c>
    </row>
    <row r="10" spans="1:10" s="1" customFormat="1" ht="36" customHeight="1">
      <c r="A10" s="11" t="s">
        <v>237</v>
      </c>
      <c r="B10" s="13">
        <v>23864</v>
      </c>
      <c r="C10" s="13">
        <v>13457</v>
      </c>
      <c r="D10" s="10">
        <f t="shared" si="1"/>
        <v>10407</v>
      </c>
      <c r="E10" s="13">
        <f t="shared" si="2"/>
        <v>-1541</v>
      </c>
      <c r="F10" s="13">
        <f t="shared" si="3"/>
        <v>1262</v>
      </c>
      <c r="G10" s="14">
        <f t="shared" si="4"/>
        <v>-2803</v>
      </c>
      <c r="H10" s="13">
        <v>22323</v>
      </c>
      <c r="I10" s="13">
        <v>14719</v>
      </c>
      <c r="J10" s="18">
        <f t="shared" si="5"/>
        <v>7604</v>
      </c>
    </row>
    <row r="11" spans="1:10" s="1" customFormat="1" ht="36" customHeight="1">
      <c r="A11" s="16" t="s">
        <v>238</v>
      </c>
      <c r="B11" s="13">
        <v>30073</v>
      </c>
      <c r="C11" s="13">
        <v>22425</v>
      </c>
      <c r="D11" s="10">
        <f t="shared" si="1"/>
        <v>7648</v>
      </c>
      <c r="E11" s="13">
        <f t="shared" si="2"/>
        <v>-1038</v>
      </c>
      <c r="F11" s="13">
        <f t="shared" si="3"/>
        <v>2169</v>
      </c>
      <c r="G11" s="14">
        <f t="shared" si="4"/>
        <v>-3207</v>
      </c>
      <c r="H11" s="13">
        <v>29035</v>
      </c>
      <c r="I11" s="13">
        <v>24594</v>
      </c>
      <c r="J11" s="18">
        <f t="shared" si="5"/>
        <v>4441</v>
      </c>
    </row>
    <row r="12" spans="1:10" s="1" customFormat="1" ht="36" customHeight="1">
      <c r="A12" s="11" t="s">
        <v>239</v>
      </c>
      <c r="B12" s="13">
        <v>946</v>
      </c>
      <c r="C12" s="13">
        <v>946</v>
      </c>
      <c r="D12" s="10">
        <f t="shared" si="1"/>
        <v>0</v>
      </c>
      <c r="E12" s="13">
        <f t="shared" si="2"/>
        <v>355</v>
      </c>
      <c r="F12" s="13">
        <f t="shared" si="3"/>
        <v>362</v>
      </c>
      <c r="G12" s="14">
        <f t="shared" si="4"/>
        <v>-7</v>
      </c>
      <c r="H12" s="13">
        <v>1301</v>
      </c>
      <c r="I12" s="13">
        <v>1308</v>
      </c>
      <c r="J12" s="18">
        <f t="shared" si="5"/>
        <v>-7</v>
      </c>
    </row>
  </sheetData>
  <sheetProtection/>
  <mergeCells count="5">
    <mergeCell ref="A2:J2"/>
    <mergeCell ref="B4:D4"/>
    <mergeCell ref="E4:G4"/>
    <mergeCell ref="H4:J4"/>
    <mergeCell ref="A4:A5"/>
  </mergeCells>
  <printOptions horizontalCentered="1"/>
  <pageMargins left="0.75" right="0.75" top="1" bottom="1" header="0.51" footer="0.51"/>
  <pageSetup horizontalDpi="600" verticalDpi="600" orientation="landscape" paperSize="9" scale="98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2016-12-29T09:43:40Z</cp:lastPrinted>
  <dcterms:created xsi:type="dcterms:W3CDTF">2015-12-10T06:11:16Z</dcterms:created>
  <dcterms:modified xsi:type="dcterms:W3CDTF">2019-01-16T00:32:26Z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14</vt:lpwstr>
  </property>
</Properties>
</file>